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tables/table15.xml" ContentType="application/vnd.openxmlformats-officedocument.spreadsheetml.table+xml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tables/table16.xml" ContentType="application/vnd.openxmlformats-officedocument.spreadsheetml.table+xml"/>
  <Override PartName="/xl/drawings/drawing6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Herb Gottlieb\Dropbox\Marin Tennis Club\Accounting\Financial Statements\2020\11-2020\"/>
    </mc:Choice>
  </mc:AlternateContent>
  <xr:revisionPtr revIDLastSave="0" documentId="13_ncr:1_{58B1CC98-90ED-4DAB-B205-C78F3FB41721}" xr6:coauthVersionLast="45" xr6:coauthVersionMax="45" xr10:uidLastSave="{00000000-0000-0000-0000-000000000000}"/>
  <bookViews>
    <workbookView xWindow="-28920" yWindow="-120" windowWidth="29040" windowHeight="15840" tabRatio="771" activeTab="8" xr2:uid="{481BF2D6-536B-4510-9986-A9B38E6D8F4B}"/>
  </bookViews>
  <sheets>
    <sheet name="Cover" sheetId="9" r:id="rId1"/>
    <sheet name="Mo &amp; YTD" sheetId="11" r:id="rId2"/>
    <sheet name="YTD vs Budget" sheetId="15" state="hidden" r:id="rId3"/>
    <sheet name="Month vs Prior Yr" sheetId="16" r:id="rId4"/>
    <sheet name="YTD vs Prior Yr" sheetId="13" r:id="rId5"/>
    <sheet name="YTD By Class" sheetId="26" r:id="rId6"/>
    <sheet name="Month Cafe vs Budget" sheetId="3" state="hidden" r:id="rId7"/>
    <sheet name="YTD Cafe vs Budget" sheetId="17" state="hidden" r:id="rId8"/>
    <sheet name="Cafe Mo &amp; YTD" sheetId="14" r:id="rId9"/>
    <sheet name="Mo Cafe vs Prior" sheetId="28" r:id="rId10"/>
    <sheet name="YTD Cafe vs Prior Yr" sheetId="18" r:id="rId11"/>
    <sheet name="Events Mo &amp; YTD" sheetId="20" state="hidden" r:id="rId12"/>
    <sheet name="YTD Events vs Budget" sheetId="23" state="hidden" r:id="rId13"/>
    <sheet name="Month Events vs Prior Yr" sheetId="24" state="hidden" r:id="rId14"/>
    <sheet name="YTD Events vs Prior Yr" sheetId="25" state="hidden" r:id="rId15"/>
    <sheet name="Balance Sheet" sheetId="8" r:id="rId16"/>
    <sheet name="Month Cash Flow" sheetId="7" r:id="rId17"/>
    <sheet name="YTD Cash Flow" sheetId="6" r:id="rId18"/>
    <sheet name="Savings (5673)" sheetId="21" r:id="rId19"/>
    <sheet name="CIF (0277)" sheetId="22" r:id="rId20"/>
    <sheet name="PPP Loan (7725)" sheetId="27" r:id="rId21"/>
    <sheet name="Accrual Res (8374)" sheetId="29" r:id="rId22"/>
  </sheets>
  <definedNames>
    <definedName name="_xlnm.Print_Area" localSheetId="19">'CIF (0277)'!$A$1:$J$28</definedName>
    <definedName name="_xlnm.Print_Area" localSheetId="0">Cover!$A$1:$A$11</definedName>
    <definedName name="_xlnm.Print_Area" localSheetId="1">Table2[]</definedName>
    <definedName name="_xlnm.Print_Area" localSheetId="3">Table2612[]</definedName>
    <definedName name="_xlnm.Print_Area" localSheetId="18">'Savings (5673)'!$A$1:$J$22</definedName>
    <definedName name="_xlnm.Print_Area" localSheetId="17">'YTD Cash Flow'!$A$1:$F$64</definedName>
    <definedName name="_xlnm.Print_Area" localSheetId="2">'YTD vs Budget'!$A$1:$J$58</definedName>
    <definedName name="_xlnm.Print_Area" localSheetId="4">'YTD vs Prior Yr'!$A$1:$J$58</definedName>
    <definedName name="_xlnm.Print_Titles" localSheetId="15">'Balance Sheet'!$1:$6</definedName>
    <definedName name="_xlnm.Print_Titles" localSheetId="1">'Mo &amp; YTD'!$A:$E,'Mo &amp; YTD'!$1:$6</definedName>
    <definedName name="_xlnm.Print_Titles" localSheetId="3">'Month vs Prior Yr'!$1:$6</definedName>
    <definedName name="_xlnm.Print_Titles" localSheetId="5">'YTD By Class'!$1:$6</definedName>
    <definedName name="QB_COLUMN_29" localSheetId="15" hidden="1">'Balance Sheet'!#REF!</definedName>
    <definedName name="QB_COLUMN_29" localSheetId="16" hidden="1">'Month Cash Flow'!#REF!</definedName>
    <definedName name="QB_COLUMN_29" localSheetId="17" hidden="1">'YTD Cash Flow'!#REF!</definedName>
    <definedName name="QB_COLUMN_59200" localSheetId="1" hidden="1">'Mo &amp; YTD'!#REF!</definedName>
    <definedName name="QB_COLUMN_59200" localSheetId="6" hidden="1">'Month Cafe vs Budget'!#REF!</definedName>
    <definedName name="QB_COLUMN_63620" localSheetId="1" hidden="1">'Mo &amp; YTD'!#REF!</definedName>
    <definedName name="QB_COLUMN_63620" localSheetId="6" hidden="1">'Month Cafe vs Budget'!#REF!</definedName>
    <definedName name="QB_COLUMN_64430" localSheetId="1" hidden="1">'Mo &amp; YTD'!#REF!</definedName>
    <definedName name="QB_COLUMN_64430" localSheetId="6" hidden="1">'Month Cafe vs Budget'!#REF!</definedName>
    <definedName name="QB_COLUMN_76210" localSheetId="1" hidden="1">'Mo &amp; YTD'!#REF!</definedName>
    <definedName name="QB_COLUMN_76210" localSheetId="6" hidden="1">'Month Cafe vs Budget'!#REF!</definedName>
    <definedName name="QB_DATA_0" localSheetId="15" hidden="1">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</definedName>
    <definedName name="QB_DATA_0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DATA_0" localSheetId="6" hidden="1">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</definedName>
    <definedName name="QB_DATA_0" localSheetId="16" hidden="1">'Month Cash Flow'!#REF!,'Month Cash Flow'!#REF!,'Month Cash Flow'!#REF!,'Month Cash Flow'!#REF!,'Month Cash Flow'!#REF!,'Month Cash Flow'!#REF!,'Month Cash Flow'!#REF!</definedName>
    <definedName name="QB_DATA_0" localSheetId="17" hidden="1">'YTD Cash Flow'!#REF!,'YTD Cash Flow'!#REF!,'YTD Cash Flow'!#REF!,'YTD Cash Flow'!#REF!,'YTD Cash Flow'!#REF!,'YTD Cash Flow'!#REF!,'YTD Cash Flow'!#REF!,'YTD Cash Flow'!#REF!,'YTD Cash Flow'!#REF!,'YTD Cash Flow'!#REF!,'YTD Cash Flow'!#REF!,'YTD Cash Flow'!#REF!,'YTD Cash Flow'!#REF!,'YTD Cash Flow'!#REF!,'YTD Cash Flow'!#REF!,'YTD Cash Flow'!#REF!</definedName>
    <definedName name="QB_DATA_1" localSheetId="15" hidden="1">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</definedName>
    <definedName name="QB_DATA_1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DATA_1" localSheetId="6" hidden="1">'Month Cafe vs Budget'!#REF!,'Month Cafe vs Budget'!#REF!,'Month Cafe vs Budget'!#REF!,'Month Cafe vs Budget'!#REF!,'Month Cafe vs Budget'!#REF!</definedName>
    <definedName name="QB_DATA_1" localSheetId="17" hidden="1">'YTD Cash Flow'!#REF!,'YTD Cash Flow'!#REF!,'YTD Cash Flow'!#REF!,'YTD Cash Flow'!#REF!,'YTD Cash Flow'!#REF!</definedName>
    <definedName name="QB_FORMULA_0" localSheetId="15" hidden="1">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Sheet'!#REF!,'Balance Sheet'!#REF!</definedName>
    <definedName name="QB_FORMULA_0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FORMULA_0" localSheetId="6" hidden="1">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</definedName>
    <definedName name="QB_FORMULA_0" localSheetId="16" hidden="1">'Month Cash Flow'!#REF!,'Month Cash Flow'!#REF!,'Month Cash Flow'!#REF!,'Month Cash Flow'!#REF!,'Month Cash Flow'!#REF!</definedName>
    <definedName name="QB_FORMULA_0" localSheetId="17" hidden="1">'YTD Cash Flow'!#REF!,'YTD Cash Flow'!#REF!,'YTD Cash Flow'!#REF!,'YTD Cash Flow'!#REF!,'YTD Cash Flow'!#REF!</definedName>
    <definedName name="QB_FORMULA_1" localSheetId="15" hidden="1">'Balance Sheet'!#REF!,'Balance Sheet'!#REF!,'Balance Sheet'!#REF!,'Balance Sheet'!#REF!</definedName>
    <definedName name="QB_FORMULA_1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FORMULA_1" localSheetId="6" hidden="1">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</definedName>
    <definedName name="QB_FORMULA_2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FORMULA_2" localSheetId="6" hidden="1">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</definedName>
    <definedName name="QB_FORMULA_3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FORMULA_3" localSheetId="6" hidden="1">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Budget'!#REF!,'Month Cafe vs Budget'!#REF!</definedName>
    <definedName name="QB_FORMULA_4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FORMULA_4" localSheetId="6" hidden="1">'Month Cafe vs Budget'!#REF!,'Month Cafe vs Budget'!#REF!</definedName>
    <definedName name="QB_FORMULA_5" localSheetId="1" hidden="1">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YTD'!#REF!,'Mo &amp; YTD'!#REF!</definedName>
    <definedName name="QB_ROW_1" localSheetId="15" hidden="1">'Balance Sheet'!#REF!</definedName>
    <definedName name="QB_ROW_100350" localSheetId="1" hidden="1">'Mo &amp; YTD'!#REF!</definedName>
    <definedName name="QB_ROW_1011" localSheetId="15" hidden="1">'Balance Sheet'!#REF!</definedName>
    <definedName name="QB_ROW_10331" localSheetId="15" hidden="1">'Balance Sheet'!#REF!</definedName>
    <definedName name="QB_ROW_104350" localSheetId="1" hidden="1">'Mo &amp; YTD'!#REF!</definedName>
    <definedName name="QB_ROW_110340" localSheetId="1" hidden="1">'Mo &amp; YTD'!#REF!</definedName>
    <definedName name="QB_ROW_11230" localSheetId="1" hidden="1">'Mo &amp; YTD'!#REF!</definedName>
    <definedName name="QB_ROW_11331" localSheetId="15" hidden="1">'Balance Sheet'!#REF!</definedName>
    <definedName name="QB_ROW_116030" localSheetId="1" hidden="1">'Mo &amp; YTD'!#REF!</definedName>
    <definedName name="QB_ROW_116240" localSheetId="1" hidden="1">'Mo &amp; YTD'!#REF!</definedName>
    <definedName name="QB_ROW_116330" localSheetId="1" hidden="1">'Mo &amp; YTD'!#REF!</definedName>
    <definedName name="QB_ROW_117340" localSheetId="1" hidden="1">'Mo &amp; YTD'!#REF!</definedName>
    <definedName name="QB_ROW_120030" localSheetId="1" hidden="1">'Mo &amp; YTD'!#REF!</definedName>
    <definedName name="QB_ROW_120240" localSheetId="1" hidden="1">'Mo &amp; YTD'!#REF!</definedName>
    <definedName name="QB_ROW_12031" localSheetId="15" hidden="1">'Balance Sheet'!#REF!</definedName>
    <definedName name="QB_ROW_120330" localSheetId="1" hidden="1">'Mo &amp; YTD'!#REF!</definedName>
    <definedName name="QB_ROW_121240" localSheetId="1" hidden="1">'Mo &amp; YTD'!#REF!</definedName>
    <definedName name="QB_ROW_122240" localSheetId="1" hidden="1">'Mo &amp; YTD'!#REF!</definedName>
    <definedName name="QB_ROW_123240" localSheetId="1" hidden="1">'Mo &amp; YTD'!#REF!</definedName>
    <definedName name="QB_ROW_12331" localSheetId="15" hidden="1">'Balance Sheet'!#REF!</definedName>
    <definedName name="QB_ROW_124050" localSheetId="6" hidden="1">'Month Cafe vs Budget'!#REF!</definedName>
    <definedName name="QB_ROW_124260" localSheetId="6" hidden="1">'Month Cafe vs Budget'!#REF!</definedName>
    <definedName name="QB_ROW_124350" localSheetId="6" hidden="1">'Month Cafe vs Budget'!#REF!</definedName>
    <definedName name="QB_ROW_125260" localSheetId="6" hidden="1">'Month Cafe vs Budget'!#REF!</definedName>
    <definedName name="QB_ROW_126260" localSheetId="6" hidden="1">'Month Cafe vs Budget'!#REF!</definedName>
    <definedName name="QB_ROW_128260" localSheetId="6" hidden="1">'Month Cafe vs Budget'!#REF!</definedName>
    <definedName name="QB_ROW_129050" localSheetId="6" hidden="1">'Month Cafe vs Budget'!#REF!</definedName>
    <definedName name="QB_ROW_129350" localSheetId="6" hidden="1">'Month Cafe vs Budget'!#REF!</definedName>
    <definedName name="QB_ROW_13021" localSheetId="15" hidden="1">'Balance Sheet'!#REF!</definedName>
    <definedName name="QB_ROW_1311" localSheetId="15" hidden="1">'Balance Sheet'!#REF!</definedName>
    <definedName name="QB_ROW_13321" localSheetId="15" hidden="1">'Balance Sheet'!#REF!</definedName>
    <definedName name="QB_ROW_138260" localSheetId="6" hidden="1">'Month Cafe vs Budget'!#REF!</definedName>
    <definedName name="QB_ROW_14011" localSheetId="15" hidden="1">'Balance Sheet'!#REF!</definedName>
    <definedName name="QB_ROW_14311" localSheetId="15" hidden="1">'Balance Sheet'!#REF!</definedName>
    <definedName name="QB_ROW_145340" localSheetId="1" hidden="1">'Mo &amp; YTD'!#REF!</definedName>
    <definedName name="QB_ROW_146340" localSheetId="1" hidden="1">'Mo &amp; YTD'!#REF!</definedName>
    <definedName name="QB_ROW_151340" localSheetId="1" hidden="1">'Mo &amp; YTD'!#REF!</definedName>
    <definedName name="QB_ROW_16040" localSheetId="6" hidden="1">'Month Cafe vs Budget'!#REF!</definedName>
    <definedName name="QB_ROW_161340" localSheetId="1" hidden="1">'Mo &amp; YTD'!#REF!</definedName>
    <definedName name="QB_ROW_16340" localSheetId="1" hidden="1">'Mo &amp; YTD'!#REF!</definedName>
    <definedName name="QB_ROW_16340" localSheetId="6" hidden="1">'Month Cafe vs Budget'!#REF!</definedName>
    <definedName name="QB_ROW_167340" localSheetId="1" hidden="1">'Mo &amp; YTD'!#REF!</definedName>
    <definedName name="QB_ROW_17221" localSheetId="15" hidden="1">'Balance Sheet'!#REF!</definedName>
    <definedName name="QB_ROW_17231" localSheetId="16" hidden="1">'Month Cash Flow'!#REF!</definedName>
    <definedName name="QB_ROW_17231" localSheetId="17" hidden="1">'YTD Cash Flow'!#REF!</definedName>
    <definedName name="QB_ROW_18301" localSheetId="1" hidden="1">'Mo &amp; YTD'!#REF!</definedName>
    <definedName name="QB_ROW_18301" localSheetId="6" hidden="1">'Month Cafe vs Budget'!#REF!</definedName>
    <definedName name="QB_ROW_187340" localSheetId="1" hidden="1">'Mo &amp; YTD'!#REF!</definedName>
    <definedName name="QB_ROW_19011" localSheetId="1" hidden="1">'Mo &amp; YTD'!#REF!</definedName>
    <definedName name="QB_ROW_19011" localSheetId="6" hidden="1">'Month Cafe vs Budget'!#REF!</definedName>
    <definedName name="QB_ROW_19311" localSheetId="1" hidden="1">'Mo &amp; YTD'!#REF!</definedName>
    <definedName name="QB_ROW_19311" localSheetId="6" hidden="1">'Month Cafe vs Budget'!#REF!</definedName>
    <definedName name="QB_ROW_19330" localSheetId="15" hidden="1">'Balance Sheet'!#REF!</definedName>
    <definedName name="QB_ROW_20031" localSheetId="1" hidden="1">'Mo &amp; YTD'!#REF!</definedName>
    <definedName name="QB_ROW_20031" localSheetId="6" hidden="1">'Month Cafe vs Budget'!#REF!</definedName>
    <definedName name="QB_ROW_202040" localSheetId="6" hidden="1">'Month Cafe vs Budget'!#REF!</definedName>
    <definedName name="QB_ROW_2021" localSheetId="15" hidden="1">'Balance Sheet'!#REF!</definedName>
    <definedName name="QB_ROW_202340" localSheetId="1" hidden="1">'Mo &amp; YTD'!#REF!</definedName>
    <definedName name="QB_ROW_202340" localSheetId="6" hidden="1">'Month Cafe vs Budget'!#REF!</definedName>
    <definedName name="QB_ROW_20331" localSheetId="1" hidden="1">'Mo &amp; YTD'!#REF!</definedName>
    <definedName name="QB_ROW_20331" localSheetId="6" hidden="1">'Month Cafe vs Budget'!#REF!</definedName>
    <definedName name="QB_ROW_206250" localSheetId="6" hidden="1">'Month Cafe vs Budget'!#REF!</definedName>
    <definedName name="QB_ROW_207250" localSheetId="6" hidden="1">'Month Cafe vs Budget'!#REF!</definedName>
    <definedName name="QB_ROW_208250" localSheetId="6" hidden="1">'Month Cafe vs Budget'!#REF!</definedName>
    <definedName name="QB_ROW_209250" localSheetId="6" hidden="1">'Month Cafe vs Budget'!#REF!</definedName>
    <definedName name="QB_ROW_210040" localSheetId="6" hidden="1">'Month Cafe vs Budget'!#REF!</definedName>
    <definedName name="QB_ROW_21031" localSheetId="1" hidden="1">'Mo &amp; YTD'!#REF!</definedName>
    <definedName name="QB_ROW_21031" localSheetId="6" hidden="1">'Month Cafe vs Budget'!#REF!</definedName>
    <definedName name="QB_ROW_210340" localSheetId="1" hidden="1">'Mo &amp; YTD'!#REF!</definedName>
    <definedName name="QB_ROW_210340" localSheetId="6" hidden="1">'Month Cafe vs Budget'!#REF!</definedName>
    <definedName name="QB_ROW_211050" localSheetId="6" hidden="1">'Month Cafe vs Budget'!#REF!</definedName>
    <definedName name="QB_ROW_211260" localSheetId="6" hidden="1">'Month Cafe vs Budget'!#REF!</definedName>
    <definedName name="QB_ROW_211350" localSheetId="6" hidden="1">'Month Cafe vs Budget'!#REF!</definedName>
    <definedName name="QB_ROW_212250" localSheetId="6" hidden="1">'Month Cafe vs Budget'!#REF!</definedName>
    <definedName name="QB_ROW_213250" localSheetId="6" hidden="1">'Month Cafe vs Budget'!#REF!</definedName>
    <definedName name="QB_ROW_21331" localSheetId="1" hidden="1">'Mo &amp; YTD'!#REF!</definedName>
    <definedName name="QB_ROW_21331" localSheetId="6" hidden="1">'Month Cafe vs Budget'!#REF!</definedName>
    <definedName name="QB_ROW_214250" localSheetId="6" hidden="1">'Month Cafe vs Budget'!#REF!</definedName>
    <definedName name="QB_ROW_215250" localSheetId="6" hidden="1">'Month Cafe vs Budget'!#REF!</definedName>
    <definedName name="QB_ROW_216340" localSheetId="1" hidden="1">'Mo &amp; YTD'!#REF!</definedName>
    <definedName name="QB_ROW_22011" localSheetId="1" hidden="1">'Mo &amp; YTD'!#REF!</definedName>
    <definedName name="QB_ROW_22311" localSheetId="1" hidden="1">'Mo &amp; YTD'!#REF!</definedName>
    <definedName name="QB_ROW_23021" localSheetId="1" hidden="1">'Mo &amp; YTD'!#REF!</definedName>
    <definedName name="QB_ROW_2321" localSheetId="15" hidden="1">'Balance Sheet'!#REF!</definedName>
    <definedName name="QB_ROW_23321" localSheetId="1" hidden="1">'Mo &amp; YTD'!#REF!</definedName>
    <definedName name="QB_ROW_238040" localSheetId="6" hidden="1">'Month Cafe vs Budget'!#REF!</definedName>
    <definedName name="QB_ROW_238340" localSheetId="1" hidden="1">'Mo &amp; YTD'!#REF!</definedName>
    <definedName name="QB_ROW_238340" localSheetId="6" hidden="1">'Month Cafe vs Budget'!#REF!</definedName>
    <definedName name="QB_ROW_24021" localSheetId="1" hidden="1">'Mo &amp; YTD'!#REF!</definedName>
    <definedName name="QB_ROW_24321" localSheetId="1" hidden="1">'Mo &amp; YTD'!#REF!</definedName>
    <definedName name="QB_ROW_245250" localSheetId="6" hidden="1">'Month Cafe vs Budget'!#REF!</definedName>
    <definedName name="QB_ROW_25330" localSheetId="15" hidden="1">'Balance Sheet'!#REF!</definedName>
    <definedName name="QB_ROW_267260" localSheetId="6" hidden="1">'Month Cafe vs Budget'!#REF!</definedName>
    <definedName name="QB_ROW_271260" localSheetId="6" hidden="1">'Month Cafe vs Budget'!#REF!</definedName>
    <definedName name="QB_ROW_27240" localSheetId="15" hidden="1">'Balance Sheet'!#REF!</definedName>
    <definedName name="QB_ROW_28030" localSheetId="15" hidden="1">'Balance Sheet'!#REF!</definedName>
    <definedName name="QB_ROW_28330" localSheetId="15" hidden="1">'Balance Sheet'!#REF!</definedName>
    <definedName name="QB_ROW_296340" localSheetId="15" hidden="1">'Balance Sheet'!#REF!</definedName>
    <definedName name="QB_ROW_299240" localSheetId="1" hidden="1">'Mo &amp; YTD'!#REF!</definedName>
    <definedName name="QB_ROW_300250" localSheetId="6" hidden="1">'Month Cafe vs Budget'!#REF!</definedName>
    <definedName name="QB_ROW_301" localSheetId="15" hidden="1">'Balance Sheet'!#REF!</definedName>
    <definedName name="QB_ROW_301250" localSheetId="6" hidden="1">'Month Cafe vs Budget'!#REF!</definedName>
    <definedName name="QB_ROW_3021" localSheetId="15" hidden="1">'Balance Sheet'!#REF!</definedName>
    <definedName name="QB_ROW_304240" localSheetId="1" hidden="1">'Mo &amp; YTD'!#REF!</definedName>
    <definedName name="QB_ROW_310240" localSheetId="1" hidden="1">'Mo &amp; YTD'!#REF!</definedName>
    <definedName name="QB_ROW_311020" localSheetId="15" hidden="1">'Balance Sheet'!#REF!</definedName>
    <definedName name="QB_ROW_311320" localSheetId="15" hidden="1">'Balance Sheet'!#REF!</definedName>
    <definedName name="QB_ROW_312230" localSheetId="17" hidden="1">'YTD Cash Flow'!#REF!</definedName>
    <definedName name="QB_ROW_312240" localSheetId="15" hidden="1">'Balance Sheet'!#REF!</definedName>
    <definedName name="QB_ROW_321230" localSheetId="17" hidden="1">'YTD Cash Flow'!#REF!</definedName>
    <definedName name="QB_ROW_321240" localSheetId="15" hidden="1">'Balance Sheet'!#REF!</definedName>
    <definedName name="QB_ROW_322230" localSheetId="16" hidden="1">'Month Cash Flow'!#REF!</definedName>
    <definedName name="QB_ROW_322230" localSheetId="17" hidden="1">'YTD Cash Flow'!#REF!</definedName>
    <definedName name="QB_ROW_322240" localSheetId="15" hidden="1">'Balance Sheet'!#REF!</definedName>
    <definedName name="QB_ROW_3230" localSheetId="17" hidden="1">'YTD Cash Flow'!#REF!</definedName>
    <definedName name="QB_ROW_323230" localSheetId="15" hidden="1">'Balance Sheet'!#REF!</definedName>
    <definedName name="QB_ROW_323230" localSheetId="17" hidden="1">'YTD Cash Flow'!#REF!</definedName>
    <definedName name="QB_ROW_324230" localSheetId="15" hidden="1">'Balance Sheet'!#REF!</definedName>
    <definedName name="QB_ROW_324230" localSheetId="17" hidden="1">'YTD Cash Flow'!#REF!</definedName>
    <definedName name="QB_ROW_328230" localSheetId="15" hidden="1">'Balance Sheet'!#REF!</definedName>
    <definedName name="QB_ROW_328230" localSheetId="17" hidden="1">'YTD Cash Flow'!#REF!</definedName>
    <definedName name="QB_ROW_330230" localSheetId="15" hidden="1">'Balance Sheet'!#REF!</definedName>
    <definedName name="QB_ROW_3321" localSheetId="15" hidden="1">'Balance Sheet'!#REF!</definedName>
    <definedName name="QB_ROW_339230" localSheetId="15" hidden="1">'Balance Sheet'!#REF!</definedName>
    <definedName name="QB_ROW_339230" localSheetId="17" hidden="1">'YTD Cash Flow'!#REF!</definedName>
    <definedName name="QB_ROW_346030" localSheetId="15" hidden="1">'Balance Sheet'!#REF!</definedName>
    <definedName name="QB_ROW_346330" localSheetId="15" hidden="1">'Balance Sheet'!#REF!</definedName>
    <definedName name="QB_ROW_347030" localSheetId="15" hidden="1">'Balance Sheet'!#REF!</definedName>
    <definedName name="QB_ROW_347330" localSheetId="15" hidden="1">'Balance Sheet'!#REF!</definedName>
    <definedName name="QB_ROW_348230" localSheetId="16" hidden="1">'Month Cash Flow'!#REF!</definedName>
    <definedName name="QB_ROW_348230" localSheetId="17" hidden="1">'YTD Cash Flow'!#REF!</definedName>
    <definedName name="QB_ROW_348240" localSheetId="15" hidden="1">'Balance Sheet'!#REF!</definedName>
    <definedName name="QB_ROW_350230" localSheetId="17" hidden="1">'YTD Cash Flow'!#REF!</definedName>
    <definedName name="QB_ROW_350240" localSheetId="15" hidden="1">'Balance Sheet'!#REF!</definedName>
    <definedName name="QB_ROW_351230" localSheetId="17" hidden="1">'YTD Cash Flow'!#REF!</definedName>
    <definedName name="QB_ROW_351240" localSheetId="15" hidden="1">'Balance Sheet'!#REF!</definedName>
    <definedName name="QB_ROW_352030" localSheetId="15" hidden="1">'Balance Sheet'!#REF!</definedName>
    <definedName name="QB_ROW_352330" localSheetId="15" hidden="1">'Balance Sheet'!#REF!</definedName>
    <definedName name="QB_ROW_35330" localSheetId="15" hidden="1">'Balance Sheet'!#REF!</definedName>
    <definedName name="QB_ROW_353340" localSheetId="1" hidden="1">'Mo &amp; YTD'!#REF!</definedName>
    <definedName name="QB_ROW_356230" localSheetId="16" hidden="1">'Month Cash Flow'!#REF!</definedName>
    <definedName name="QB_ROW_356230" localSheetId="17" hidden="1">'YTD Cash Flow'!#REF!</definedName>
    <definedName name="QB_ROW_356240" localSheetId="15" hidden="1">'Balance Sheet'!#REF!</definedName>
    <definedName name="QB_ROW_357030" localSheetId="15" hidden="1">'Balance Sheet'!#REF!</definedName>
    <definedName name="QB_ROW_357330" localSheetId="15" hidden="1">'Balance Sheet'!#REF!</definedName>
    <definedName name="QB_ROW_358230" localSheetId="17" hidden="1">'YTD Cash Flow'!#REF!</definedName>
    <definedName name="QB_ROW_358240" localSheetId="15" hidden="1">'Balance Sheet'!#REF!</definedName>
    <definedName name="QB_ROW_360230" localSheetId="17" hidden="1">'YTD Cash Flow'!#REF!</definedName>
    <definedName name="QB_ROW_360240" localSheetId="15" hidden="1">'Balance Sheet'!#REF!</definedName>
    <definedName name="QB_ROW_364240" localSheetId="15" hidden="1">'Balance Sheet'!#REF!</definedName>
    <definedName name="QB_ROW_369240" localSheetId="1" hidden="1">'Mo &amp; YTD'!#REF!</definedName>
    <definedName name="QB_ROW_37030" localSheetId="15" hidden="1">'Balance Sheet'!#REF!</definedName>
    <definedName name="QB_ROW_373250" localSheetId="6" hidden="1">'Month Cafe vs Budget'!#REF!</definedName>
    <definedName name="QB_ROW_37330" localSheetId="15" hidden="1">'Balance Sheet'!#REF!</definedName>
    <definedName name="QB_ROW_379250" localSheetId="6" hidden="1">'Month Cafe vs Budget'!#REF!</definedName>
    <definedName name="QB_ROW_38230" localSheetId="16" hidden="1">'Month Cash Flow'!#REF!</definedName>
    <definedName name="QB_ROW_38230" localSheetId="17" hidden="1">'YTD Cash Flow'!#REF!</definedName>
    <definedName name="QB_ROW_390240" localSheetId="1" hidden="1">'Mo &amp; YTD'!#REF!</definedName>
    <definedName name="QB_ROW_4021" localSheetId="15" hidden="1">'Balance Sheet'!#REF!</definedName>
    <definedName name="QB_ROW_4320" localSheetId="15" hidden="1">'Balance Sheet'!#REF!</definedName>
    <definedName name="QB_ROW_4321" localSheetId="15" hidden="1">'Balance Sheet'!#REF!</definedName>
    <definedName name="QB_ROW_501021" localSheetId="16" hidden="1">'Month Cash Flow'!#REF!</definedName>
    <definedName name="QB_ROW_501021" localSheetId="17" hidden="1">'YTD Cash Flow'!#REF!</definedName>
    <definedName name="QB_ROW_5011" localSheetId="15" hidden="1">'Balance Sheet'!#REF!</definedName>
    <definedName name="QB_ROW_501321" localSheetId="16" hidden="1">'Month Cash Flow'!#REF!</definedName>
    <definedName name="QB_ROW_501321" localSheetId="17" hidden="1">'YTD Cash Flow'!#REF!</definedName>
    <definedName name="QB_ROW_502021" localSheetId="16" hidden="1">'Month Cash Flow'!#REF!</definedName>
    <definedName name="QB_ROW_502021" localSheetId="17" hidden="1">'YTD Cash Flow'!#REF!</definedName>
    <definedName name="QB_ROW_502321" localSheetId="16" hidden="1">'Month Cash Flow'!#REF!</definedName>
    <definedName name="QB_ROW_502321" localSheetId="17" hidden="1">'YTD Cash Flow'!#REF!</definedName>
    <definedName name="QB_ROW_503021" localSheetId="16" hidden="1">'Month Cash Flow'!#REF!</definedName>
    <definedName name="QB_ROW_503021" localSheetId="17" hidden="1">'YTD Cash Flow'!#REF!</definedName>
    <definedName name="QB_ROW_503321" localSheetId="16" hidden="1">'Month Cash Flow'!#REF!</definedName>
    <definedName name="QB_ROW_503321" localSheetId="17" hidden="1">'YTD Cash Flow'!#REF!</definedName>
    <definedName name="QB_ROW_504031" localSheetId="16" hidden="1">'Month Cash Flow'!#REF!</definedName>
    <definedName name="QB_ROW_504031" localSheetId="17" hidden="1">'YTD Cash Flow'!#REF!</definedName>
    <definedName name="QB_ROW_505031" localSheetId="16" hidden="1">'Month Cash Flow'!#REF!</definedName>
    <definedName name="QB_ROW_505031" localSheetId="17" hidden="1">'YTD Cash Flow'!#REF!</definedName>
    <definedName name="QB_ROW_511301" localSheetId="16" hidden="1">'Month Cash Flow'!#REF!</definedName>
    <definedName name="QB_ROW_511301" localSheetId="17" hidden="1">'YTD Cash Flow'!#REF!</definedName>
    <definedName name="QB_ROW_512311" localSheetId="16" hidden="1">'Month Cash Flow'!#REF!</definedName>
    <definedName name="QB_ROW_512311" localSheetId="17" hidden="1">'YTD Cash Flow'!#REF!</definedName>
    <definedName name="QB_ROW_513211" localSheetId="16" hidden="1">'Month Cash Flow'!#REF!</definedName>
    <definedName name="QB_ROW_513211" localSheetId="17" hidden="1">'YTD Cash Flow'!#REF!</definedName>
    <definedName name="QB_ROW_5311" localSheetId="15" hidden="1">'Balance Sheet'!#REF!</definedName>
    <definedName name="QB_ROW_57340" localSheetId="15" hidden="1">'Balance Sheet'!#REF!</definedName>
    <definedName name="QB_ROW_64340" localSheetId="15" hidden="1">'Balance Sheet'!#REF!</definedName>
    <definedName name="QB_ROW_69340" localSheetId="15" hidden="1">'Balance Sheet'!#REF!</definedName>
    <definedName name="QB_ROW_7001" localSheetId="15" hidden="1">'Balance Sheet'!#REF!</definedName>
    <definedName name="QB_ROW_7301" localSheetId="15" hidden="1">'Balance Sheet'!#REF!</definedName>
    <definedName name="QB_ROW_8011" localSheetId="15" hidden="1">'Balance Sheet'!#REF!</definedName>
    <definedName name="QB_ROW_8030" localSheetId="15" hidden="1">'Balance Sheet'!#REF!</definedName>
    <definedName name="QB_ROW_8311" localSheetId="15" hidden="1">'Balance Sheet'!#REF!</definedName>
    <definedName name="QB_ROW_8330" localSheetId="15" hidden="1">'Balance Sheet'!#REF!</definedName>
    <definedName name="QB_ROW_84230" localSheetId="17" hidden="1">'YTD Cash Flow'!#REF!</definedName>
    <definedName name="QB_ROW_84240" localSheetId="15" hidden="1">'Balance Sheet'!#REF!</definedName>
    <definedName name="QB_ROW_85230" localSheetId="16" hidden="1">'Month Cash Flow'!#REF!</definedName>
    <definedName name="QB_ROW_85230" localSheetId="17" hidden="1">'YTD Cash Flow'!#REF!</definedName>
    <definedName name="QB_ROW_85240" localSheetId="15" hidden="1">'Balance Sheet'!#REF!</definedName>
    <definedName name="QB_ROW_86320" localSheetId="15" hidden="1">'Balance Sheet'!#REF!</definedName>
    <definedName name="QB_ROW_86321" localSheetId="1" hidden="1">'Mo &amp; YTD'!#REF!</definedName>
    <definedName name="QB_ROW_86321" localSheetId="6" hidden="1">'Month Cafe vs Budget'!#REF!</definedName>
    <definedName name="QB_ROW_87031" localSheetId="1" hidden="1">'Mo &amp; YTD'!#REF!</definedName>
    <definedName name="QB_ROW_87031" localSheetId="6" hidden="1">'Month Cafe vs Budget'!#REF!</definedName>
    <definedName name="QB_ROW_87230" localSheetId="17" hidden="1">'YTD Cash Flow'!#REF!</definedName>
    <definedName name="QB_ROW_87331" localSheetId="1" hidden="1">'Mo &amp; YTD'!#REF!</definedName>
    <definedName name="QB_ROW_87331" localSheetId="6" hidden="1">'Month Cafe vs Budget'!#REF!</definedName>
    <definedName name="QB_ROW_88230" localSheetId="17" hidden="1">'YTD Cash Flow'!#REF!</definedName>
    <definedName name="QB_ROW_89040" localSheetId="1" hidden="1">'Mo &amp; YTD'!#REF!</definedName>
    <definedName name="QB_ROW_89340" localSheetId="1" hidden="1">'Mo &amp; YTD'!#REF!</definedName>
    <definedName name="QB_ROW_9021" localSheetId="15" hidden="1">'Balance Sheet'!#REF!</definedName>
    <definedName name="QB_ROW_90350" localSheetId="1" hidden="1">'Mo &amp; YTD'!#REF!</definedName>
    <definedName name="QB_ROW_9321" localSheetId="15" hidden="1">'Balance Sheet'!#REF!</definedName>
    <definedName name="QB_ROW_95350" localSheetId="1" hidden="1">'Mo &amp; YTD'!#REF!</definedName>
    <definedName name="QBCANSUPPORTUPDATE" localSheetId="15">TRUE</definedName>
    <definedName name="QBCANSUPPORTUPDATE" localSheetId="1">TRUE</definedName>
    <definedName name="QBCANSUPPORTUPDATE" localSheetId="6">TRUE</definedName>
    <definedName name="QBCANSUPPORTUPDATE" localSheetId="16">TRUE</definedName>
    <definedName name="QBCANSUPPORTUPDATE" localSheetId="17">TRUE</definedName>
    <definedName name="QBCOMPANYFILENAME" localSheetId="15">"H:\Marin Tennis Club\QuickBooks Data\Marin Tennis Club.QBW"</definedName>
    <definedName name="QBCOMPANYFILENAME" localSheetId="1">"H:\Marin Tennis Club\QuickBooks Data\Marin Tennis Club.QBW"</definedName>
    <definedName name="QBCOMPANYFILENAME" localSheetId="6">"H:\Marin Tennis Club\QuickBooks Data\Marin Tennis Club.QBW"</definedName>
    <definedName name="QBCOMPANYFILENAME" localSheetId="16">"H:\Marin Tennis Club\QuickBooks Data\Marin Tennis Club.QBW"</definedName>
    <definedName name="QBCOMPANYFILENAME" localSheetId="17">"H:\Marin Tennis Club\QuickBooks Data\Marin Tennis Club.QBW"</definedName>
    <definedName name="QBENDDATE" localSheetId="15">20180831</definedName>
    <definedName name="QBENDDATE" localSheetId="1">20180831</definedName>
    <definedName name="QBENDDATE" localSheetId="6">20180831</definedName>
    <definedName name="QBENDDATE" localSheetId="16">20180831</definedName>
    <definedName name="QBENDDATE" localSheetId="17">20180831</definedName>
    <definedName name="QBHEADERSONSCREEN" localSheetId="15">FALSE</definedName>
    <definedName name="QBHEADERSONSCREEN" localSheetId="1">FALSE</definedName>
    <definedName name="QBHEADERSONSCREEN" localSheetId="6">FALSE</definedName>
    <definedName name="QBHEADERSONSCREEN" localSheetId="16">FALSE</definedName>
    <definedName name="QBHEADERSONSCREEN" localSheetId="17">FALSE</definedName>
    <definedName name="QBMETADATASIZE" localSheetId="15">5907</definedName>
    <definedName name="QBMETADATASIZE" localSheetId="1">5907</definedName>
    <definedName name="QBMETADATASIZE" localSheetId="6">5907</definedName>
    <definedName name="QBMETADATASIZE" localSheetId="16">5907</definedName>
    <definedName name="QBMETADATASIZE" localSheetId="17">5907</definedName>
    <definedName name="QBPRESERVECOLOR" localSheetId="15">TRUE</definedName>
    <definedName name="QBPRESERVECOLOR" localSheetId="1">TRUE</definedName>
    <definedName name="QBPRESERVECOLOR" localSheetId="6">TRUE</definedName>
    <definedName name="QBPRESERVECOLOR" localSheetId="16">TRUE</definedName>
    <definedName name="QBPRESERVECOLOR" localSheetId="17">TRUE</definedName>
    <definedName name="QBPRESERVEFONT" localSheetId="15">TRUE</definedName>
    <definedName name="QBPRESERVEFONT" localSheetId="1">TRUE</definedName>
    <definedName name="QBPRESERVEFONT" localSheetId="6">TRUE</definedName>
    <definedName name="QBPRESERVEFONT" localSheetId="16">TRUE</definedName>
    <definedName name="QBPRESERVEFONT" localSheetId="17">TRUE</definedName>
    <definedName name="QBPRESERVEROWHEIGHT" localSheetId="15">TRUE</definedName>
    <definedName name="QBPRESERVEROWHEIGHT" localSheetId="1">TRUE</definedName>
    <definedName name="QBPRESERVEROWHEIGHT" localSheetId="6">TRUE</definedName>
    <definedName name="QBPRESERVEROWHEIGHT" localSheetId="16">TRUE</definedName>
    <definedName name="QBPRESERVEROWHEIGHT" localSheetId="17">TRUE</definedName>
    <definedName name="QBPRESERVESPACE" localSheetId="15">TRUE</definedName>
    <definedName name="QBPRESERVESPACE" localSheetId="1">FALSE</definedName>
    <definedName name="QBPRESERVESPACE" localSheetId="6">FALSE</definedName>
    <definedName name="QBPRESERVESPACE" localSheetId="16">FALSE</definedName>
    <definedName name="QBPRESERVESPACE" localSheetId="17">FALSE</definedName>
    <definedName name="QBREPORTCOLAXIS" localSheetId="15">0</definedName>
    <definedName name="QBREPORTCOLAXIS" localSheetId="1">0</definedName>
    <definedName name="QBREPORTCOLAXIS" localSheetId="6">6</definedName>
    <definedName name="QBREPORTCOLAXIS" localSheetId="16">0</definedName>
    <definedName name="QBREPORTCOLAXIS" localSheetId="17">0</definedName>
    <definedName name="QBREPORTCOMPANYID" localSheetId="15">"f2fea238ae5c4e7aaabfa2e232949cad"</definedName>
    <definedName name="QBREPORTCOMPANYID" localSheetId="1">"f2fea238ae5c4e7aaabfa2e232949cad"</definedName>
    <definedName name="QBREPORTCOMPANYID" localSheetId="6">"f2fea238ae5c4e7aaabfa2e232949cad"</definedName>
    <definedName name="QBREPORTCOMPANYID" localSheetId="16">"f2fea238ae5c4e7aaabfa2e232949cad"</definedName>
    <definedName name="QBREPORTCOMPANYID" localSheetId="17">"f2fea238ae5c4e7aaabfa2e232949cad"</definedName>
    <definedName name="QBREPORTCOMPARECOL_ANNUALBUDGET" localSheetId="15">FALSE</definedName>
    <definedName name="QBREPORTCOMPARECOL_ANNUALBUDGET" localSheetId="1">FALSE</definedName>
    <definedName name="QBREPORTCOMPARECOL_ANNUALBUDGET" localSheetId="6">FALSE</definedName>
    <definedName name="QBREPORTCOMPARECOL_ANNUALBUDGET" localSheetId="16">FALSE</definedName>
    <definedName name="QBREPORTCOMPARECOL_ANNUALBUDGET" localSheetId="17">FALSE</definedName>
    <definedName name="QBREPORTCOMPARECOL_AVGCOGS" localSheetId="15">FALSE</definedName>
    <definedName name="QBREPORTCOMPARECOL_AVGCOGS" localSheetId="1">FALSE</definedName>
    <definedName name="QBREPORTCOMPARECOL_AVGCOGS" localSheetId="6">FALSE</definedName>
    <definedName name="QBREPORTCOMPARECOL_AVGCOGS" localSheetId="16">FALSE</definedName>
    <definedName name="QBREPORTCOMPARECOL_AVGCOGS" localSheetId="17">FALSE</definedName>
    <definedName name="QBREPORTCOMPARECOL_AVGPRICE" localSheetId="15">FALSE</definedName>
    <definedName name="QBREPORTCOMPARECOL_AVGPRICE" localSheetId="1">FALSE</definedName>
    <definedName name="QBREPORTCOMPARECOL_AVGPRICE" localSheetId="6">FALSE</definedName>
    <definedName name="QBREPORTCOMPARECOL_AVGPRICE" localSheetId="16">FALSE</definedName>
    <definedName name="QBREPORTCOMPARECOL_AVGPRICE" localSheetId="17">FALSE</definedName>
    <definedName name="QBREPORTCOMPARECOL_BUDDIFF" localSheetId="15">FALSE</definedName>
    <definedName name="QBREPORTCOMPARECOL_BUDDIFF" localSheetId="1">TRUE</definedName>
    <definedName name="QBREPORTCOMPARECOL_BUDDIFF" localSheetId="6">TRUE</definedName>
    <definedName name="QBREPORTCOMPARECOL_BUDDIFF" localSheetId="16">FALSE</definedName>
    <definedName name="QBREPORTCOMPARECOL_BUDDIFF" localSheetId="17">FALSE</definedName>
    <definedName name="QBREPORTCOMPARECOL_BUDGET" localSheetId="15">FALSE</definedName>
    <definedName name="QBREPORTCOMPARECOL_BUDGET" localSheetId="1">TRUE</definedName>
    <definedName name="QBREPORTCOMPARECOL_BUDGET" localSheetId="6">TRUE</definedName>
    <definedName name="QBREPORTCOMPARECOL_BUDGET" localSheetId="16">FALSE</definedName>
    <definedName name="QBREPORTCOMPARECOL_BUDGET" localSheetId="17">FALSE</definedName>
    <definedName name="QBREPORTCOMPARECOL_BUDPCT" localSheetId="15">FALSE</definedName>
    <definedName name="QBREPORTCOMPARECOL_BUDPCT" localSheetId="1">TRUE</definedName>
    <definedName name="QBREPORTCOMPARECOL_BUDPCT" localSheetId="6">TRUE</definedName>
    <definedName name="QBREPORTCOMPARECOL_BUDPCT" localSheetId="16">FALSE</definedName>
    <definedName name="QBREPORTCOMPARECOL_BUDPCT" localSheetId="17">FALSE</definedName>
    <definedName name="QBREPORTCOMPARECOL_COGS" localSheetId="15">FALSE</definedName>
    <definedName name="QBREPORTCOMPARECOL_COGS" localSheetId="1">FALSE</definedName>
    <definedName name="QBREPORTCOMPARECOL_COGS" localSheetId="6">FALSE</definedName>
    <definedName name="QBREPORTCOMPARECOL_COGS" localSheetId="16">FALSE</definedName>
    <definedName name="QBREPORTCOMPARECOL_COGS" localSheetId="17">FALSE</definedName>
    <definedName name="QBREPORTCOMPARECOL_EXCLUDEAMOUNT" localSheetId="15">FALSE</definedName>
    <definedName name="QBREPORTCOMPARECOL_EXCLUDEAMOUNT" localSheetId="1">FALSE</definedName>
    <definedName name="QBREPORTCOMPARECOL_EXCLUDEAMOUNT" localSheetId="6">FALSE</definedName>
    <definedName name="QBREPORTCOMPARECOL_EXCLUDEAMOUNT" localSheetId="16">FALSE</definedName>
    <definedName name="QBREPORTCOMPARECOL_EXCLUDEAMOUNT" localSheetId="17">FALSE</definedName>
    <definedName name="QBREPORTCOMPARECOL_EXCLUDECURPERIOD" localSheetId="15">FALSE</definedName>
    <definedName name="QBREPORTCOMPARECOL_EXCLUDECURPERIOD" localSheetId="1">FALSE</definedName>
    <definedName name="QBREPORTCOMPARECOL_EXCLUDECURPERIOD" localSheetId="6">FALSE</definedName>
    <definedName name="QBREPORTCOMPARECOL_EXCLUDECURPERIOD" localSheetId="16">FALSE</definedName>
    <definedName name="QBREPORTCOMPARECOL_EXCLUDECURPERIOD" localSheetId="17">FALSE</definedName>
    <definedName name="QBREPORTCOMPARECOL_FORECAST" localSheetId="15">FALSE</definedName>
    <definedName name="QBREPORTCOMPARECOL_FORECAST" localSheetId="1">FALSE</definedName>
    <definedName name="QBREPORTCOMPARECOL_FORECAST" localSheetId="6">FALSE</definedName>
    <definedName name="QBREPORTCOMPARECOL_FORECAST" localSheetId="16">FALSE</definedName>
    <definedName name="QBREPORTCOMPARECOL_FORECAST" localSheetId="17">FALSE</definedName>
    <definedName name="QBREPORTCOMPARECOL_GROSSMARGIN" localSheetId="15">FALSE</definedName>
    <definedName name="QBREPORTCOMPARECOL_GROSSMARGIN" localSheetId="1">FALSE</definedName>
    <definedName name="QBREPORTCOMPARECOL_GROSSMARGIN" localSheetId="6">FALSE</definedName>
    <definedName name="QBREPORTCOMPARECOL_GROSSMARGIN" localSheetId="16">FALSE</definedName>
    <definedName name="QBREPORTCOMPARECOL_GROSSMARGIN" localSheetId="17">FALSE</definedName>
    <definedName name="QBREPORTCOMPARECOL_GROSSMARGINPCT" localSheetId="15">FALSE</definedName>
    <definedName name="QBREPORTCOMPARECOL_GROSSMARGINPCT" localSheetId="1">FALSE</definedName>
    <definedName name="QBREPORTCOMPARECOL_GROSSMARGINPCT" localSheetId="6">FALSE</definedName>
    <definedName name="QBREPORTCOMPARECOL_GROSSMARGINPCT" localSheetId="16">FALSE</definedName>
    <definedName name="QBREPORTCOMPARECOL_GROSSMARGINPCT" localSheetId="17">FALSE</definedName>
    <definedName name="QBREPORTCOMPARECOL_HOURS" localSheetId="15">FALSE</definedName>
    <definedName name="QBREPORTCOMPARECOL_HOURS" localSheetId="1">FALSE</definedName>
    <definedName name="QBREPORTCOMPARECOL_HOURS" localSheetId="6">FALSE</definedName>
    <definedName name="QBREPORTCOMPARECOL_HOURS" localSheetId="16">FALSE</definedName>
    <definedName name="QBREPORTCOMPARECOL_HOURS" localSheetId="17">FALSE</definedName>
    <definedName name="QBREPORTCOMPARECOL_PCTCOL" localSheetId="15">FALSE</definedName>
    <definedName name="QBREPORTCOMPARECOL_PCTCOL" localSheetId="1">FALSE</definedName>
    <definedName name="QBREPORTCOMPARECOL_PCTCOL" localSheetId="6">FALSE</definedName>
    <definedName name="QBREPORTCOMPARECOL_PCTCOL" localSheetId="16">FALSE</definedName>
    <definedName name="QBREPORTCOMPARECOL_PCTCOL" localSheetId="17">FALSE</definedName>
    <definedName name="QBREPORTCOMPARECOL_PCTEXPENSE" localSheetId="15">FALSE</definedName>
    <definedName name="QBREPORTCOMPARECOL_PCTEXPENSE" localSheetId="1">FALSE</definedName>
    <definedName name="QBREPORTCOMPARECOL_PCTEXPENSE" localSheetId="6">FALSE</definedName>
    <definedName name="QBREPORTCOMPARECOL_PCTEXPENSE" localSheetId="16">FALSE</definedName>
    <definedName name="QBREPORTCOMPARECOL_PCTEXPENSE" localSheetId="17">FALSE</definedName>
    <definedName name="QBREPORTCOMPARECOL_PCTINCOME" localSheetId="15">FALSE</definedName>
    <definedName name="QBREPORTCOMPARECOL_PCTINCOME" localSheetId="1">FALSE</definedName>
    <definedName name="QBREPORTCOMPARECOL_PCTINCOME" localSheetId="6">FALSE</definedName>
    <definedName name="QBREPORTCOMPARECOL_PCTINCOME" localSheetId="16">FALSE</definedName>
    <definedName name="QBREPORTCOMPARECOL_PCTINCOME" localSheetId="17">FALSE</definedName>
    <definedName name="QBREPORTCOMPARECOL_PCTOFSALES" localSheetId="15">FALSE</definedName>
    <definedName name="QBREPORTCOMPARECOL_PCTOFSALES" localSheetId="1">FALSE</definedName>
    <definedName name="QBREPORTCOMPARECOL_PCTOFSALES" localSheetId="6">FALSE</definedName>
    <definedName name="QBREPORTCOMPARECOL_PCTOFSALES" localSheetId="16">FALSE</definedName>
    <definedName name="QBREPORTCOMPARECOL_PCTOFSALES" localSheetId="17">FALSE</definedName>
    <definedName name="QBREPORTCOMPARECOL_PCTROW" localSheetId="15">FALSE</definedName>
    <definedName name="QBREPORTCOMPARECOL_PCTROW" localSheetId="1">FALSE</definedName>
    <definedName name="QBREPORTCOMPARECOL_PCTROW" localSheetId="6">FALSE</definedName>
    <definedName name="QBREPORTCOMPARECOL_PCTROW" localSheetId="16">FALSE</definedName>
    <definedName name="QBREPORTCOMPARECOL_PCTROW" localSheetId="17">FALSE</definedName>
    <definedName name="QBREPORTCOMPARECOL_PPDIFF" localSheetId="15">FALSE</definedName>
    <definedName name="QBREPORTCOMPARECOL_PPDIFF" localSheetId="1">FALSE</definedName>
    <definedName name="QBREPORTCOMPARECOL_PPDIFF" localSheetId="6">FALSE</definedName>
    <definedName name="QBREPORTCOMPARECOL_PPDIFF" localSheetId="16">FALSE</definedName>
    <definedName name="QBREPORTCOMPARECOL_PPDIFF" localSheetId="17">FALSE</definedName>
    <definedName name="QBREPORTCOMPARECOL_PPPCT" localSheetId="15">FALSE</definedName>
    <definedName name="QBREPORTCOMPARECOL_PPPCT" localSheetId="1">FALSE</definedName>
    <definedName name="QBREPORTCOMPARECOL_PPPCT" localSheetId="6">FALSE</definedName>
    <definedName name="QBREPORTCOMPARECOL_PPPCT" localSheetId="16">FALSE</definedName>
    <definedName name="QBREPORTCOMPARECOL_PPPCT" localSheetId="17">FALSE</definedName>
    <definedName name="QBREPORTCOMPARECOL_PREVPERIOD" localSheetId="15">FALSE</definedName>
    <definedName name="QBREPORTCOMPARECOL_PREVPERIOD" localSheetId="1">FALSE</definedName>
    <definedName name="QBREPORTCOMPARECOL_PREVPERIOD" localSheetId="6">FALSE</definedName>
    <definedName name="QBREPORTCOMPARECOL_PREVPERIOD" localSheetId="16">FALSE</definedName>
    <definedName name="QBREPORTCOMPARECOL_PREVPERIOD" localSheetId="17">FALSE</definedName>
    <definedName name="QBREPORTCOMPARECOL_PREVYEAR" localSheetId="15">FALSE</definedName>
    <definedName name="QBREPORTCOMPARECOL_PREVYEAR" localSheetId="1">FALSE</definedName>
    <definedName name="QBREPORTCOMPARECOL_PREVYEAR" localSheetId="6">FALSE</definedName>
    <definedName name="QBREPORTCOMPARECOL_PREVYEAR" localSheetId="16">FALSE</definedName>
    <definedName name="QBREPORTCOMPARECOL_PREVYEAR" localSheetId="17">FALSE</definedName>
    <definedName name="QBREPORTCOMPARECOL_PYDIFF" localSheetId="15">FALSE</definedName>
    <definedName name="QBREPORTCOMPARECOL_PYDIFF" localSheetId="1">FALSE</definedName>
    <definedName name="QBREPORTCOMPARECOL_PYDIFF" localSheetId="6">FALSE</definedName>
    <definedName name="QBREPORTCOMPARECOL_PYDIFF" localSheetId="16">FALSE</definedName>
    <definedName name="QBREPORTCOMPARECOL_PYDIFF" localSheetId="17">FALSE</definedName>
    <definedName name="QBREPORTCOMPARECOL_PYPCT" localSheetId="15">FALSE</definedName>
    <definedName name="QBREPORTCOMPARECOL_PYPCT" localSheetId="1">FALSE</definedName>
    <definedName name="QBREPORTCOMPARECOL_PYPCT" localSheetId="6">FALSE</definedName>
    <definedName name="QBREPORTCOMPARECOL_PYPCT" localSheetId="16">FALSE</definedName>
    <definedName name="QBREPORTCOMPARECOL_PYPCT" localSheetId="17">FALSE</definedName>
    <definedName name="QBREPORTCOMPARECOL_QTY" localSheetId="15">FALSE</definedName>
    <definedName name="QBREPORTCOMPARECOL_QTY" localSheetId="1">FALSE</definedName>
    <definedName name="QBREPORTCOMPARECOL_QTY" localSheetId="6">FALSE</definedName>
    <definedName name="QBREPORTCOMPARECOL_QTY" localSheetId="16">FALSE</definedName>
    <definedName name="QBREPORTCOMPARECOL_QTY" localSheetId="17">FALSE</definedName>
    <definedName name="QBREPORTCOMPARECOL_RATE" localSheetId="15">FALSE</definedName>
    <definedName name="QBREPORTCOMPARECOL_RATE" localSheetId="1">FALSE</definedName>
    <definedName name="QBREPORTCOMPARECOL_RATE" localSheetId="6">FALSE</definedName>
    <definedName name="QBREPORTCOMPARECOL_RATE" localSheetId="16">FALSE</definedName>
    <definedName name="QBREPORTCOMPARECOL_RATE" localSheetId="17">FALSE</definedName>
    <definedName name="QBREPORTCOMPARECOL_TRIPBILLEDMILES" localSheetId="15">FALSE</definedName>
    <definedName name="QBREPORTCOMPARECOL_TRIPBILLEDMILES" localSheetId="1">FALSE</definedName>
    <definedName name="QBREPORTCOMPARECOL_TRIPBILLEDMILES" localSheetId="6">FALSE</definedName>
    <definedName name="QBREPORTCOMPARECOL_TRIPBILLEDMILES" localSheetId="16">FALSE</definedName>
    <definedName name="QBREPORTCOMPARECOL_TRIPBILLEDMILES" localSheetId="17">FALSE</definedName>
    <definedName name="QBREPORTCOMPARECOL_TRIPBILLINGAMOUNT" localSheetId="15">FALSE</definedName>
    <definedName name="QBREPORTCOMPARECOL_TRIPBILLINGAMOUNT" localSheetId="1">FALSE</definedName>
    <definedName name="QBREPORTCOMPARECOL_TRIPBILLINGAMOUNT" localSheetId="6">FALSE</definedName>
    <definedName name="QBREPORTCOMPARECOL_TRIPBILLINGAMOUNT" localSheetId="16">FALSE</definedName>
    <definedName name="QBREPORTCOMPARECOL_TRIPBILLINGAMOUNT" localSheetId="17">FALSE</definedName>
    <definedName name="QBREPORTCOMPARECOL_TRIPMILES" localSheetId="15">FALSE</definedName>
    <definedName name="QBREPORTCOMPARECOL_TRIPMILES" localSheetId="1">FALSE</definedName>
    <definedName name="QBREPORTCOMPARECOL_TRIPMILES" localSheetId="6">FALSE</definedName>
    <definedName name="QBREPORTCOMPARECOL_TRIPMILES" localSheetId="16">FALSE</definedName>
    <definedName name="QBREPORTCOMPARECOL_TRIPMILES" localSheetId="17">FALSE</definedName>
    <definedName name="QBREPORTCOMPARECOL_TRIPNOTBILLABLEMILES" localSheetId="15">FALSE</definedName>
    <definedName name="QBREPORTCOMPARECOL_TRIPNOTBILLABLEMILES" localSheetId="1">FALSE</definedName>
    <definedName name="QBREPORTCOMPARECOL_TRIPNOTBILLABLEMILES" localSheetId="6">FALSE</definedName>
    <definedName name="QBREPORTCOMPARECOL_TRIPNOTBILLABLEMILES" localSheetId="16">FALSE</definedName>
    <definedName name="QBREPORTCOMPARECOL_TRIPNOTBILLABLEMILES" localSheetId="17">FALSE</definedName>
    <definedName name="QBREPORTCOMPARECOL_TRIPTAXDEDUCTIBLEAMOUNT" localSheetId="15">FALSE</definedName>
    <definedName name="QBREPORTCOMPARECOL_TRIPTAXDEDUCTIBLEAMOUNT" localSheetId="1">FALSE</definedName>
    <definedName name="QBREPORTCOMPARECOL_TRIPTAXDEDUCTIBLEAMOUNT" localSheetId="6">FALSE</definedName>
    <definedName name="QBREPORTCOMPARECOL_TRIPTAXDEDUCTIBLEAMOUNT" localSheetId="16">FALSE</definedName>
    <definedName name="QBREPORTCOMPARECOL_TRIPTAXDEDUCTIBLEAMOUNT" localSheetId="17">FALSE</definedName>
    <definedName name="QBREPORTCOMPARECOL_TRIPUNBILLEDMILES" localSheetId="15">FALSE</definedName>
    <definedName name="QBREPORTCOMPARECOL_TRIPUNBILLEDMILES" localSheetId="1">FALSE</definedName>
    <definedName name="QBREPORTCOMPARECOL_TRIPUNBILLEDMILES" localSheetId="6">FALSE</definedName>
    <definedName name="QBREPORTCOMPARECOL_TRIPUNBILLEDMILES" localSheetId="16">FALSE</definedName>
    <definedName name="QBREPORTCOMPARECOL_TRIPUNBILLEDMILES" localSheetId="17">FALSE</definedName>
    <definedName name="QBREPORTCOMPARECOL_YTD" localSheetId="15">FALSE</definedName>
    <definedName name="QBREPORTCOMPARECOL_YTD" localSheetId="1">FALSE</definedName>
    <definedName name="QBREPORTCOMPARECOL_YTD" localSheetId="6">FALSE</definedName>
    <definedName name="QBREPORTCOMPARECOL_YTD" localSheetId="16">FALSE</definedName>
    <definedName name="QBREPORTCOMPARECOL_YTD" localSheetId="17">FALSE</definedName>
    <definedName name="QBREPORTCOMPARECOL_YTDBUDGET" localSheetId="15">FALSE</definedName>
    <definedName name="QBREPORTCOMPARECOL_YTDBUDGET" localSheetId="1">FALSE</definedName>
    <definedName name="QBREPORTCOMPARECOL_YTDBUDGET" localSheetId="6">FALSE</definedName>
    <definedName name="QBREPORTCOMPARECOL_YTDBUDGET" localSheetId="16">FALSE</definedName>
    <definedName name="QBREPORTCOMPARECOL_YTDBUDGET" localSheetId="17">FALSE</definedName>
    <definedName name="QBREPORTCOMPARECOL_YTDPCT" localSheetId="15">FALSE</definedName>
    <definedName name="QBREPORTCOMPARECOL_YTDPCT" localSheetId="1">FALSE</definedName>
    <definedName name="QBREPORTCOMPARECOL_YTDPCT" localSheetId="6">FALSE</definedName>
    <definedName name="QBREPORTCOMPARECOL_YTDPCT" localSheetId="16">FALSE</definedName>
    <definedName name="QBREPORTCOMPARECOL_YTDPCT" localSheetId="17">FALSE</definedName>
    <definedName name="QBREPORTROWAXIS" localSheetId="15">9</definedName>
    <definedName name="QBREPORTROWAXIS" localSheetId="1">11</definedName>
    <definedName name="QBREPORTROWAXIS" localSheetId="6">11</definedName>
    <definedName name="QBREPORTROWAXIS" localSheetId="16">77</definedName>
    <definedName name="QBREPORTROWAXIS" localSheetId="17">77</definedName>
    <definedName name="QBREPORTSUBCOLAXIS" localSheetId="15">0</definedName>
    <definedName name="QBREPORTSUBCOLAXIS" localSheetId="1">24</definedName>
    <definedName name="QBREPORTSUBCOLAXIS" localSheetId="6">24</definedName>
    <definedName name="QBREPORTSUBCOLAXIS" localSheetId="16">0</definedName>
    <definedName name="QBREPORTSUBCOLAXIS" localSheetId="17">0</definedName>
    <definedName name="QBREPORTTYPE" localSheetId="15">5</definedName>
    <definedName name="QBREPORTTYPE" localSheetId="1">288</definedName>
    <definedName name="QBREPORTTYPE" localSheetId="6">288</definedName>
    <definedName name="QBREPORTTYPE" localSheetId="16">238</definedName>
    <definedName name="QBREPORTTYPE" localSheetId="17">238</definedName>
    <definedName name="QBROWHEADERS" localSheetId="15">5</definedName>
    <definedName name="QBROWHEADERS" localSheetId="1">6</definedName>
    <definedName name="QBROWHEADERS" localSheetId="6">7</definedName>
    <definedName name="QBROWHEADERS" localSheetId="16">4</definedName>
    <definedName name="QBROWHEADERS" localSheetId="17">4</definedName>
    <definedName name="QBSTARTDATE" localSheetId="15">20180831</definedName>
    <definedName name="QBSTARTDATE" localSheetId="1">20180801</definedName>
    <definedName name="QBSTARTDATE" localSheetId="6">20180801</definedName>
    <definedName name="QBSTARTDATE" localSheetId="16">20180801</definedName>
    <definedName name="QBSTARTDATE" localSheetId="17">20180101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29" l="1"/>
  <c r="J25" i="29"/>
  <c r="I25" i="29"/>
  <c r="K21" i="29"/>
  <c r="J21" i="29"/>
  <c r="I21" i="29"/>
  <c r="K17" i="29"/>
  <c r="K26" i="29" s="1"/>
  <c r="K27" i="29" s="1"/>
  <c r="K28" i="29" s="1"/>
  <c r="J17" i="29"/>
  <c r="I17" i="29"/>
  <c r="A3" i="29"/>
  <c r="J26" i="22"/>
  <c r="J27" i="22" s="1"/>
  <c r="J28" i="22" s="1"/>
  <c r="I26" i="22"/>
  <c r="I27" i="22" s="1"/>
  <c r="I28" i="22" s="1"/>
  <c r="H26" i="22"/>
  <c r="H27" i="22" s="1"/>
  <c r="H28" i="22" s="1"/>
  <c r="J20" i="21"/>
  <c r="J21" i="21" s="1"/>
  <c r="J22" i="21" s="1"/>
  <c r="I20" i="21"/>
  <c r="I21" i="21" s="1"/>
  <c r="I22" i="21" s="1"/>
  <c r="H20" i="21"/>
  <c r="H21" i="21" s="1"/>
  <c r="H22" i="21" s="1"/>
  <c r="F62" i="6"/>
  <c r="F56" i="6"/>
  <c r="F47" i="6"/>
  <c r="F63" i="6" s="1"/>
  <c r="F65" i="6" s="1"/>
  <c r="F48" i="7"/>
  <c r="F44" i="7"/>
  <c r="F40" i="7"/>
  <c r="G83" i="8"/>
  <c r="G75" i="8"/>
  <c r="G77" i="8" s="1"/>
  <c r="G67" i="8"/>
  <c r="G68" i="8" s="1"/>
  <c r="G69" i="8" s="1"/>
  <c r="G78" i="8" s="1"/>
  <c r="G84" i="8" s="1"/>
  <c r="G54" i="8"/>
  <c r="G55" i="8" s="1"/>
  <c r="G47" i="8"/>
  <c r="G44" i="8"/>
  <c r="G40" i="8"/>
  <c r="G49" i="8" s="1"/>
  <c r="G50" i="8" s="1"/>
  <c r="G32" i="8"/>
  <c r="G28" i="8"/>
  <c r="G20" i="8"/>
  <c r="G14" i="8"/>
  <c r="F49" i="7" l="1"/>
  <c r="F51" i="7" s="1"/>
  <c r="I26" i="29"/>
  <c r="I27" i="29" s="1"/>
  <c r="I28" i="29" s="1"/>
  <c r="J26" i="29"/>
  <c r="J27" i="29" s="1"/>
  <c r="J28" i="29" s="1"/>
  <c r="G21" i="8"/>
  <c r="G34" i="8" s="1"/>
  <c r="G56" i="8" s="1"/>
  <c r="G33" i="8"/>
  <c r="W60" i="26" l="1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Y60" i="26" s="1"/>
  <c r="H60" i="26"/>
  <c r="X60" i="26" s="1"/>
  <c r="Y59" i="26"/>
  <c r="X59" i="26"/>
  <c r="Y58" i="26"/>
  <c r="X58" i="26"/>
  <c r="T56" i="26"/>
  <c r="T61" i="26" s="1"/>
  <c r="S56" i="26"/>
  <c r="S61" i="26" s="1"/>
  <c r="R56" i="26"/>
  <c r="R61" i="26" s="1"/>
  <c r="L56" i="26"/>
  <c r="L61" i="26" s="1"/>
  <c r="K56" i="26"/>
  <c r="K61" i="26" s="1"/>
  <c r="J56" i="26"/>
  <c r="J61" i="26" s="1"/>
  <c r="W55" i="26"/>
  <c r="W56" i="26" s="1"/>
  <c r="W61" i="26" s="1"/>
  <c r="V55" i="26"/>
  <c r="V56" i="26" s="1"/>
  <c r="V61" i="26" s="1"/>
  <c r="U55" i="26"/>
  <c r="U56" i="26" s="1"/>
  <c r="U61" i="26" s="1"/>
  <c r="T55" i="26"/>
  <c r="S55" i="26"/>
  <c r="R55" i="26"/>
  <c r="Q55" i="26"/>
  <c r="Q56" i="26" s="1"/>
  <c r="Q61" i="26" s="1"/>
  <c r="P55" i="26"/>
  <c r="P56" i="26" s="1"/>
  <c r="P61" i="26" s="1"/>
  <c r="O55" i="26"/>
  <c r="O56" i="26" s="1"/>
  <c r="O61" i="26" s="1"/>
  <c r="N55" i="26"/>
  <c r="N56" i="26" s="1"/>
  <c r="N61" i="26" s="1"/>
  <c r="M55" i="26"/>
  <c r="M56" i="26" s="1"/>
  <c r="M61" i="26" s="1"/>
  <c r="L55" i="26"/>
  <c r="K55" i="26"/>
  <c r="J55" i="26"/>
  <c r="I55" i="26"/>
  <c r="I56" i="26" s="1"/>
  <c r="H55" i="26"/>
  <c r="H56" i="26" s="1"/>
  <c r="Y54" i="26"/>
  <c r="X54" i="26"/>
  <c r="Y53" i="26"/>
  <c r="X53" i="26"/>
  <c r="Y52" i="26"/>
  <c r="X52" i="26"/>
  <c r="Y51" i="26"/>
  <c r="X51" i="26"/>
  <c r="Y50" i="26"/>
  <c r="X50" i="26"/>
  <c r="Y49" i="26"/>
  <c r="X49" i="26"/>
  <c r="V44" i="26"/>
  <c r="U44" i="26"/>
  <c r="T44" i="26"/>
  <c r="N44" i="26"/>
  <c r="M44" i="26"/>
  <c r="L44" i="26"/>
  <c r="Y43" i="26"/>
  <c r="X43" i="26"/>
  <c r="W42" i="26"/>
  <c r="W44" i="26" s="1"/>
  <c r="V42" i="26"/>
  <c r="U42" i="26"/>
  <c r="T42" i="26"/>
  <c r="S42" i="26"/>
  <c r="S44" i="26" s="1"/>
  <c r="R42" i="26"/>
  <c r="R44" i="26" s="1"/>
  <c r="Q42" i="26"/>
  <c r="Q44" i="26" s="1"/>
  <c r="P42" i="26"/>
  <c r="P44" i="26" s="1"/>
  <c r="O42" i="26"/>
  <c r="O44" i="26" s="1"/>
  <c r="N42" i="26"/>
  <c r="M42" i="26"/>
  <c r="L42" i="26"/>
  <c r="K42" i="26"/>
  <c r="K44" i="26" s="1"/>
  <c r="J42" i="26"/>
  <c r="J44" i="26" s="1"/>
  <c r="I42" i="26"/>
  <c r="Y42" i="26" s="1"/>
  <c r="H42" i="26"/>
  <c r="X42" i="26" s="1"/>
  <c r="Y41" i="26"/>
  <c r="X41" i="26"/>
  <c r="Y40" i="26"/>
  <c r="X40" i="26"/>
  <c r="Y39" i="26"/>
  <c r="X39" i="26"/>
  <c r="Y38" i="26"/>
  <c r="X38" i="26"/>
  <c r="Y36" i="26"/>
  <c r="X36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Y33" i="26" s="1"/>
  <c r="H33" i="26"/>
  <c r="X33" i="26" s="1"/>
  <c r="Y32" i="26"/>
  <c r="X32" i="26"/>
  <c r="Y31" i="26"/>
  <c r="X31" i="26"/>
  <c r="Y30" i="26"/>
  <c r="X30" i="26"/>
  <c r="Y29" i="26"/>
  <c r="X29" i="26"/>
  <c r="Y28" i="26"/>
  <c r="X28" i="26"/>
  <c r="V25" i="26"/>
  <c r="V26" i="26" s="1"/>
  <c r="V34" i="26" s="1"/>
  <c r="V45" i="26" s="1"/>
  <c r="V62" i="26" s="1"/>
  <c r="U25" i="26"/>
  <c r="U26" i="26" s="1"/>
  <c r="U34" i="26" s="1"/>
  <c r="U45" i="26" s="1"/>
  <c r="U62" i="26" s="1"/>
  <c r="N25" i="26"/>
  <c r="N26" i="26" s="1"/>
  <c r="N34" i="26" s="1"/>
  <c r="N45" i="26" s="1"/>
  <c r="N62" i="26" s="1"/>
  <c r="M25" i="26"/>
  <c r="M26" i="26" s="1"/>
  <c r="M34" i="26" s="1"/>
  <c r="M45" i="26" s="1"/>
  <c r="M62" i="26" s="1"/>
  <c r="Y24" i="26"/>
  <c r="X24" i="26"/>
  <c r="Y23" i="26"/>
  <c r="X23" i="26"/>
  <c r="W22" i="26"/>
  <c r="W25" i="26" s="1"/>
  <c r="W26" i="26" s="1"/>
  <c r="W34" i="26" s="1"/>
  <c r="V22" i="26"/>
  <c r="U22" i="26"/>
  <c r="T22" i="26"/>
  <c r="T25" i="26" s="1"/>
  <c r="T26" i="26" s="1"/>
  <c r="T34" i="26" s="1"/>
  <c r="T45" i="26" s="1"/>
  <c r="T62" i="26" s="1"/>
  <c r="S22" i="26"/>
  <c r="S25" i="26" s="1"/>
  <c r="S26" i="26" s="1"/>
  <c r="S34" i="26" s="1"/>
  <c r="S45" i="26" s="1"/>
  <c r="S62" i="26" s="1"/>
  <c r="R22" i="26"/>
  <c r="R25" i="26" s="1"/>
  <c r="R26" i="26" s="1"/>
  <c r="R34" i="26" s="1"/>
  <c r="R45" i="26" s="1"/>
  <c r="R62" i="26" s="1"/>
  <c r="Q22" i="26"/>
  <c r="Q25" i="26" s="1"/>
  <c r="Q26" i="26" s="1"/>
  <c r="Q34" i="26" s="1"/>
  <c r="Q45" i="26" s="1"/>
  <c r="Q62" i="26" s="1"/>
  <c r="P22" i="26"/>
  <c r="P25" i="26" s="1"/>
  <c r="P26" i="26" s="1"/>
  <c r="P34" i="26" s="1"/>
  <c r="O22" i="26"/>
  <c r="O25" i="26" s="1"/>
  <c r="O26" i="26" s="1"/>
  <c r="O34" i="26" s="1"/>
  <c r="N22" i="26"/>
  <c r="M22" i="26"/>
  <c r="L22" i="26"/>
  <c r="L25" i="26" s="1"/>
  <c r="L26" i="26" s="1"/>
  <c r="L34" i="26" s="1"/>
  <c r="L45" i="26" s="1"/>
  <c r="K22" i="26"/>
  <c r="K25" i="26" s="1"/>
  <c r="K26" i="26" s="1"/>
  <c r="K34" i="26" s="1"/>
  <c r="K45" i="26" s="1"/>
  <c r="K62" i="26" s="1"/>
  <c r="J22" i="26"/>
  <c r="J25" i="26" s="1"/>
  <c r="J26" i="26" s="1"/>
  <c r="J34" i="26" s="1"/>
  <c r="J45" i="26" s="1"/>
  <c r="J62" i="26" s="1"/>
  <c r="I22" i="26"/>
  <c r="Y22" i="26" s="1"/>
  <c r="H22" i="26"/>
  <c r="X22" i="26" s="1"/>
  <c r="Y21" i="26"/>
  <c r="X21" i="26"/>
  <c r="Y20" i="26"/>
  <c r="X20" i="26"/>
  <c r="Y17" i="26"/>
  <c r="X17" i="26"/>
  <c r="Y16" i="26"/>
  <c r="X16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Y15" i="26" s="1"/>
  <c r="H15" i="26"/>
  <c r="X15" i="26" s="1"/>
  <c r="Y14" i="26"/>
  <c r="X14" i="26"/>
  <c r="Y13" i="26"/>
  <c r="X13" i="26"/>
  <c r="Y12" i="26"/>
  <c r="X12" i="26"/>
  <c r="Y11" i="26"/>
  <c r="X11" i="26"/>
  <c r="J61" i="13"/>
  <c r="I61" i="13"/>
  <c r="H61" i="13"/>
  <c r="J60" i="13"/>
  <c r="I60" i="13"/>
  <c r="H60" i="13"/>
  <c r="J59" i="13"/>
  <c r="I59" i="13"/>
  <c r="H59" i="13"/>
  <c r="I55" i="13"/>
  <c r="H55" i="13"/>
  <c r="J54" i="13"/>
  <c r="J53" i="13"/>
  <c r="I50" i="13"/>
  <c r="I51" i="13" s="1"/>
  <c r="I56" i="13" s="1"/>
  <c r="H50" i="13"/>
  <c r="H51" i="13" s="1"/>
  <c r="J49" i="13"/>
  <c r="J48" i="13"/>
  <c r="J47" i="13"/>
  <c r="J46" i="13"/>
  <c r="J45" i="13"/>
  <c r="J39" i="13"/>
  <c r="I38" i="13"/>
  <c r="I40" i="13" s="1"/>
  <c r="H38" i="13"/>
  <c r="H40" i="13" s="1"/>
  <c r="J40" i="13" s="1"/>
  <c r="J37" i="13"/>
  <c r="J36" i="13"/>
  <c r="J35" i="13"/>
  <c r="J34" i="13"/>
  <c r="J32" i="13"/>
  <c r="I29" i="13"/>
  <c r="H29" i="13"/>
  <c r="J29" i="13" s="1"/>
  <c r="J28" i="13"/>
  <c r="J27" i="13"/>
  <c r="J26" i="13"/>
  <c r="J22" i="13"/>
  <c r="J21" i="13"/>
  <c r="I20" i="13"/>
  <c r="J20" i="13" s="1"/>
  <c r="H20" i="13"/>
  <c r="H23" i="13" s="1"/>
  <c r="J19" i="13"/>
  <c r="J18" i="13"/>
  <c r="J15" i="13"/>
  <c r="I14" i="13"/>
  <c r="H14" i="13"/>
  <c r="J13" i="13"/>
  <c r="J12" i="13"/>
  <c r="J11" i="13"/>
  <c r="J10" i="13"/>
  <c r="I58" i="16"/>
  <c r="H58" i="16"/>
  <c r="I57" i="16"/>
  <c r="H57" i="16"/>
  <c r="I56" i="16"/>
  <c r="H56" i="16"/>
  <c r="I52" i="16"/>
  <c r="J52" i="16" s="1"/>
  <c r="H52" i="16"/>
  <c r="J51" i="16"/>
  <c r="J50" i="16"/>
  <c r="I47" i="16"/>
  <c r="I48" i="16" s="1"/>
  <c r="I53" i="16" s="1"/>
  <c r="H47" i="16"/>
  <c r="H48" i="16" s="1"/>
  <c r="J46" i="16"/>
  <c r="J45" i="16"/>
  <c r="J44" i="16"/>
  <c r="J43" i="16"/>
  <c r="J42" i="16"/>
  <c r="J36" i="16"/>
  <c r="I35" i="16"/>
  <c r="I37" i="16" s="1"/>
  <c r="H35" i="16"/>
  <c r="H37" i="16" s="1"/>
  <c r="J37" i="16" s="1"/>
  <c r="J34" i="16"/>
  <c r="J33" i="16"/>
  <c r="J32" i="16"/>
  <c r="J30" i="16"/>
  <c r="I27" i="16"/>
  <c r="H27" i="16"/>
  <c r="J27" i="16" s="1"/>
  <c r="J26" i="16"/>
  <c r="J25" i="16"/>
  <c r="J24" i="16"/>
  <c r="I20" i="16"/>
  <c r="I21" i="16" s="1"/>
  <c r="I22" i="16" s="1"/>
  <c r="I28" i="16" s="1"/>
  <c r="I38" i="16" s="1"/>
  <c r="I54" i="16" s="1"/>
  <c r="H20" i="16"/>
  <c r="H21" i="16" s="1"/>
  <c r="J19" i="16"/>
  <c r="J18" i="16"/>
  <c r="J15" i="16"/>
  <c r="I14" i="16"/>
  <c r="H14" i="16"/>
  <c r="J13" i="16"/>
  <c r="J12" i="16"/>
  <c r="J11" i="16"/>
  <c r="J10" i="16"/>
  <c r="H54" i="11"/>
  <c r="G54" i="11"/>
  <c r="H52" i="11"/>
  <c r="G52" i="11"/>
  <c r="H48" i="11"/>
  <c r="G48" i="11"/>
  <c r="H43" i="11"/>
  <c r="H44" i="11" s="1"/>
  <c r="H49" i="11" s="1"/>
  <c r="G43" i="11"/>
  <c r="G44" i="11" s="1"/>
  <c r="G49" i="11" s="1"/>
  <c r="H31" i="11"/>
  <c r="H33" i="11" s="1"/>
  <c r="G31" i="11"/>
  <c r="G33" i="11" s="1"/>
  <c r="H22" i="11"/>
  <c r="G22" i="11"/>
  <c r="H14" i="11"/>
  <c r="H17" i="11" s="1"/>
  <c r="H23" i="11" s="1"/>
  <c r="H34" i="11" s="1"/>
  <c r="H50" i="11" s="1"/>
  <c r="G14" i="11"/>
  <c r="G17" i="11" s="1"/>
  <c r="L62" i="26" l="1"/>
  <c r="W45" i="26"/>
  <c r="W62" i="26" s="1"/>
  <c r="O45" i="26"/>
  <c r="O62" i="26" s="1"/>
  <c r="P45" i="26"/>
  <c r="P62" i="26" s="1"/>
  <c r="H61" i="26"/>
  <c r="X61" i="26" s="1"/>
  <c r="X56" i="26"/>
  <c r="I61" i="26"/>
  <c r="Y61" i="26" s="1"/>
  <c r="Y56" i="26"/>
  <c r="H25" i="26"/>
  <c r="H44" i="26"/>
  <c r="X44" i="26" s="1"/>
  <c r="X55" i="26"/>
  <c r="I25" i="26"/>
  <c r="I44" i="26"/>
  <c r="Y44" i="26" s="1"/>
  <c r="Y55" i="26"/>
  <c r="J14" i="13"/>
  <c r="J55" i="13"/>
  <c r="H24" i="13"/>
  <c r="J51" i="13"/>
  <c r="J50" i="13"/>
  <c r="J38" i="13"/>
  <c r="H56" i="13"/>
  <c r="J56" i="13" s="1"/>
  <c r="I23" i="13"/>
  <c r="I24" i="13" s="1"/>
  <c r="I30" i="13" s="1"/>
  <c r="I41" i="13" s="1"/>
  <c r="I57" i="13" s="1"/>
  <c r="J20" i="16"/>
  <c r="J14" i="16"/>
  <c r="H22" i="16"/>
  <c r="J48" i="16"/>
  <c r="H53" i="16"/>
  <c r="J53" i="16" s="1"/>
  <c r="J21" i="16"/>
  <c r="J22" i="16"/>
  <c r="H28" i="16"/>
  <c r="J47" i="16"/>
  <c r="J35" i="16"/>
  <c r="I11" i="11"/>
  <c r="I12" i="11"/>
  <c r="I43" i="11"/>
  <c r="I48" i="11"/>
  <c r="G23" i="11"/>
  <c r="G34" i="11" s="1"/>
  <c r="G50" i="11" s="1"/>
  <c r="I50" i="11" s="1"/>
  <c r="I19" i="11"/>
  <c r="I31" i="11"/>
  <c r="I38" i="11"/>
  <c r="I13" i="11"/>
  <c r="I17" i="11"/>
  <c r="I20" i="11"/>
  <c r="I32" i="11"/>
  <c r="I25" i="11"/>
  <c r="I39" i="11"/>
  <c r="I14" i="11"/>
  <c r="I21" i="11"/>
  <c r="I27" i="11"/>
  <c r="I40" i="11"/>
  <c r="I44" i="11"/>
  <c r="I49" i="11"/>
  <c r="I22" i="11"/>
  <c r="I15" i="11"/>
  <c r="I28" i="11"/>
  <c r="I41" i="11"/>
  <c r="I46" i="11"/>
  <c r="I30" i="11"/>
  <c r="I10" i="11"/>
  <c r="I16" i="11"/>
  <c r="I29" i="11"/>
  <c r="I33" i="11"/>
  <c r="I42" i="11"/>
  <c r="I47" i="11"/>
  <c r="I26" i="26" l="1"/>
  <c r="Y25" i="26"/>
  <c r="H26" i="26"/>
  <c r="X25" i="26"/>
  <c r="J23" i="13"/>
  <c r="J24" i="13"/>
  <c r="H30" i="13"/>
  <c r="H38" i="16"/>
  <c r="J28" i="16"/>
  <c r="I34" i="11"/>
  <c r="I23" i="11"/>
  <c r="X26" i="26" l="1"/>
  <c r="H34" i="26"/>
  <c r="Y26" i="26"/>
  <c r="I34" i="26"/>
  <c r="H41" i="13"/>
  <c r="J30" i="13"/>
  <c r="H54" i="16"/>
  <c r="J54" i="16" s="1"/>
  <c r="J38" i="16"/>
  <c r="I45" i="26" l="1"/>
  <c r="Y34" i="26"/>
  <c r="H45" i="26"/>
  <c r="X34" i="26"/>
  <c r="H57" i="13"/>
  <c r="J57" i="13" s="1"/>
  <c r="J41" i="13"/>
  <c r="H62" i="26" l="1"/>
  <c r="X62" i="26" s="1"/>
  <c r="X45" i="26"/>
  <c r="I62" i="26"/>
  <c r="Y62" i="26" s="1"/>
  <c r="Y45" i="26"/>
  <c r="G53" i="11" l="1"/>
  <c r="H53" i="11"/>
  <c r="J68" i="25"/>
  <c r="J69" i="25" s="1"/>
  <c r="J67" i="25"/>
  <c r="I67" i="25"/>
  <c r="I68" i="25" s="1"/>
  <c r="K66" i="25"/>
  <c r="J59" i="25"/>
  <c r="J60" i="25" s="1"/>
  <c r="J61" i="25" s="1"/>
  <c r="I59" i="25"/>
  <c r="I60" i="25" s="1"/>
  <c r="K58" i="25"/>
  <c r="K57" i="25"/>
  <c r="K50" i="25"/>
  <c r="J49" i="25"/>
  <c r="I49" i="25"/>
  <c r="K49" i="25" s="1"/>
  <c r="K48" i="25"/>
  <c r="K47" i="25"/>
  <c r="K46" i="25"/>
  <c r="J44" i="25"/>
  <c r="I44" i="25"/>
  <c r="K44" i="25" s="1"/>
  <c r="K43" i="25"/>
  <c r="K42" i="25"/>
  <c r="K41" i="25"/>
  <c r="J39" i="25"/>
  <c r="K39" i="25" s="1"/>
  <c r="I39" i="25"/>
  <c r="K38" i="25"/>
  <c r="K37" i="25"/>
  <c r="J35" i="25"/>
  <c r="J51" i="25" s="1"/>
  <c r="J52" i="25" s="1"/>
  <c r="I35" i="25"/>
  <c r="K35" i="25" s="1"/>
  <c r="K34" i="25"/>
  <c r="K33" i="25"/>
  <c r="K27" i="25"/>
  <c r="J26" i="25"/>
  <c r="I26" i="25"/>
  <c r="K26" i="25" s="1"/>
  <c r="K25" i="25"/>
  <c r="J23" i="25"/>
  <c r="J28" i="25" s="1"/>
  <c r="J29" i="25" s="1"/>
  <c r="J53" i="25" s="1"/>
  <c r="J62" i="25" s="1"/>
  <c r="J70" i="25" s="1"/>
  <c r="I23" i="25"/>
  <c r="I28" i="25" s="1"/>
  <c r="J22" i="25"/>
  <c r="K22" i="25" s="1"/>
  <c r="I22" i="25"/>
  <c r="K21" i="25"/>
  <c r="K20" i="25"/>
  <c r="K19" i="25"/>
  <c r="K17" i="25"/>
  <c r="K15" i="25"/>
  <c r="J15" i="25"/>
  <c r="I15" i="25"/>
  <c r="K14" i="25"/>
  <c r="K13" i="25"/>
  <c r="K12" i="25"/>
  <c r="K11" i="25"/>
  <c r="J23" i="24"/>
  <c r="I23" i="24"/>
  <c r="H23" i="24"/>
  <c r="J22" i="24"/>
  <c r="I20" i="24"/>
  <c r="I24" i="24" s="1"/>
  <c r="I25" i="24" s="1"/>
  <c r="H20" i="24"/>
  <c r="J20" i="24" s="1"/>
  <c r="J19" i="24"/>
  <c r="J18" i="24"/>
  <c r="I12" i="24"/>
  <c r="I13" i="24" s="1"/>
  <c r="I14" i="24" s="1"/>
  <c r="I26" i="24" s="1"/>
  <c r="I27" i="24" s="1"/>
  <c r="I28" i="24" s="1"/>
  <c r="H12" i="24"/>
  <c r="H13" i="24" s="1"/>
  <c r="J11" i="24"/>
  <c r="I22" i="20"/>
  <c r="I23" i="20" s="1"/>
  <c r="I24" i="20" s="1"/>
  <c r="H22" i="20"/>
  <c r="H23" i="20" s="1"/>
  <c r="H24" i="20" s="1"/>
  <c r="I13" i="20"/>
  <c r="I14" i="20" s="1"/>
  <c r="I15" i="20" s="1"/>
  <c r="I16" i="20" s="1"/>
  <c r="I17" i="20" s="1"/>
  <c r="I25" i="20" s="1"/>
  <c r="H13" i="20"/>
  <c r="H14" i="20" s="1"/>
  <c r="H15" i="20" s="1"/>
  <c r="H16" i="20" s="1"/>
  <c r="H17" i="20" s="1"/>
  <c r="H25" i="20" s="1"/>
  <c r="H48" i="18"/>
  <c r="G48" i="18"/>
  <c r="I48" i="18" s="1"/>
  <c r="H47" i="18"/>
  <c r="G47" i="18"/>
  <c r="I47" i="18" s="1"/>
  <c r="I46" i="18"/>
  <c r="G43" i="18"/>
  <c r="G49" i="18" s="1"/>
  <c r="I42" i="18"/>
  <c r="H42" i="18"/>
  <c r="H43" i="18" s="1"/>
  <c r="H49" i="18" s="1"/>
  <c r="G42" i="18"/>
  <c r="I41" i="18"/>
  <c r="H36" i="18"/>
  <c r="H35" i="18"/>
  <c r="G35" i="18"/>
  <c r="G36" i="18" s="1"/>
  <c r="I36" i="18" s="1"/>
  <c r="I34" i="18"/>
  <c r="I33" i="18"/>
  <c r="I32" i="18"/>
  <c r="I30" i="18"/>
  <c r="I29" i="18"/>
  <c r="G26" i="18"/>
  <c r="I25" i="18"/>
  <c r="H25" i="18"/>
  <c r="H26" i="18" s="1"/>
  <c r="G25" i="18"/>
  <c r="I24" i="18"/>
  <c r="I23" i="18"/>
  <c r="I22" i="18"/>
  <c r="I21" i="18"/>
  <c r="I20" i="18"/>
  <c r="I19" i="18"/>
  <c r="H15" i="18"/>
  <c r="H16" i="18" s="1"/>
  <c r="H27" i="18" s="1"/>
  <c r="H37" i="18" s="1"/>
  <c r="G15" i="18"/>
  <c r="G16" i="18" s="1"/>
  <c r="I14" i="18"/>
  <c r="I13" i="18"/>
  <c r="I12" i="18"/>
  <c r="I11" i="18"/>
  <c r="I10" i="18"/>
  <c r="H34" i="28"/>
  <c r="H33" i="28"/>
  <c r="G33" i="28"/>
  <c r="G34" i="28" s="1"/>
  <c r="I34" i="28" s="1"/>
  <c r="I32" i="28"/>
  <c r="I30" i="28"/>
  <c r="I29" i="28"/>
  <c r="H25" i="28"/>
  <c r="H26" i="28" s="1"/>
  <c r="G25" i="28"/>
  <c r="I25" i="28" s="1"/>
  <c r="I24" i="28"/>
  <c r="I23" i="28"/>
  <c r="I22" i="28"/>
  <c r="I21" i="28"/>
  <c r="I20" i="28"/>
  <c r="I19" i="28"/>
  <c r="H16" i="28"/>
  <c r="H15" i="28"/>
  <c r="G15" i="28"/>
  <c r="G16" i="28" s="1"/>
  <c r="I14" i="28"/>
  <c r="I13" i="28"/>
  <c r="I12" i="28"/>
  <c r="I11" i="28"/>
  <c r="I10" i="28"/>
  <c r="I54" i="14"/>
  <c r="I53" i="14"/>
  <c r="H53" i="14"/>
  <c r="H54" i="14" s="1"/>
  <c r="I49" i="14"/>
  <c r="I55" i="14" s="1"/>
  <c r="H49" i="14"/>
  <c r="H55" i="14" s="1"/>
  <c r="I48" i="14"/>
  <c r="H48" i="14"/>
  <c r="I40" i="14"/>
  <c r="I42" i="14" s="1"/>
  <c r="H40" i="14"/>
  <c r="H42" i="14" s="1"/>
  <c r="I33" i="14"/>
  <c r="I34" i="14" s="1"/>
  <c r="I32" i="14"/>
  <c r="H32" i="14"/>
  <c r="I25" i="14"/>
  <c r="H25" i="14"/>
  <c r="H33" i="14" s="1"/>
  <c r="H34" i="14" s="1"/>
  <c r="I15" i="14"/>
  <c r="I16" i="14" s="1"/>
  <c r="I35" i="14" s="1"/>
  <c r="I43" i="14" s="1"/>
  <c r="H15" i="14"/>
  <c r="H16" i="14" s="1"/>
  <c r="I61" i="25" l="1"/>
  <c r="K61" i="25" s="1"/>
  <c r="K60" i="25"/>
  <c r="I69" i="25"/>
  <c r="K69" i="25" s="1"/>
  <c r="K68" i="25"/>
  <c r="I29" i="25"/>
  <c r="K28" i="25"/>
  <c r="K23" i="25"/>
  <c r="K59" i="25"/>
  <c r="I51" i="25"/>
  <c r="K67" i="25"/>
  <c r="H14" i="24"/>
  <c r="J13" i="24"/>
  <c r="J12" i="24"/>
  <c r="H24" i="24"/>
  <c r="I49" i="18"/>
  <c r="I16" i="18"/>
  <c r="G27" i="18"/>
  <c r="H50" i="18"/>
  <c r="I26" i="18"/>
  <c r="I43" i="18"/>
  <c r="I15" i="18"/>
  <c r="I35" i="18"/>
  <c r="H27" i="28"/>
  <c r="H35" i="28" s="1"/>
  <c r="H36" i="28" s="1"/>
  <c r="I16" i="28"/>
  <c r="G26" i="28"/>
  <c r="I26" i="28" s="1"/>
  <c r="I15" i="28"/>
  <c r="I33" i="28"/>
  <c r="J48" i="14"/>
  <c r="J27" i="14"/>
  <c r="J19" i="14"/>
  <c r="J13" i="14"/>
  <c r="J32" i="14"/>
  <c r="J25" i="14"/>
  <c r="J16" i="14"/>
  <c r="J12" i="14"/>
  <c r="J41" i="14"/>
  <c r="J42" i="14"/>
  <c r="J53" i="14"/>
  <c r="H35" i="14"/>
  <c r="H43" i="14" s="1"/>
  <c r="H56" i="14" s="1"/>
  <c r="J56" i="14" s="1"/>
  <c r="J14" i="14"/>
  <c r="J11" i="14"/>
  <c r="J28" i="14"/>
  <c r="J55" i="14"/>
  <c r="J47" i="14"/>
  <c r="J40" i="14"/>
  <c r="J34" i="14"/>
  <c r="J10" i="14"/>
  <c r="J37" i="14"/>
  <c r="J20" i="14"/>
  <c r="J52" i="14"/>
  <c r="J31" i="14"/>
  <c r="J24" i="14"/>
  <c r="J15" i="14"/>
  <c r="J39" i="14"/>
  <c r="J33" i="14"/>
  <c r="J29" i="14"/>
  <c r="J49" i="14"/>
  <c r="J30" i="14"/>
  <c r="J22" i="14"/>
  <c r="J21" i="14"/>
  <c r="J54" i="14"/>
  <c r="I56" i="14"/>
  <c r="K29" i="25" l="1"/>
  <c r="K51" i="25"/>
  <c r="I52" i="25"/>
  <c r="K52" i="25" s="1"/>
  <c r="H25" i="24"/>
  <c r="J25" i="24" s="1"/>
  <c r="J24" i="24"/>
  <c r="H26" i="24"/>
  <c r="J14" i="24"/>
  <c r="I27" i="18"/>
  <c r="G37" i="18"/>
  <c r="G27" i="28"/>
  <c r="J35" i="14"/>
  <c r="J43" i="14"/>
  <c r="I53" i="25" l="1"/>
  <c r="J26" i="24"/>
  <c r="H27" i="24"/>
  <c r="G50" i="18"/>
  <c r="I50" i="18" s="1"/>
  <c r="I37" i="18"/>
  <c r="G35" i="28"/>
  <c r="I27" i="28"/>
  <c r="K53" i="25" l="1"/>
  <c r="I62" i="25"/>
  <c r="H28" i="24"/>
  <c r="J28" i="24" s="1"/>
  <c r="J27" i="24"/>
  <c r="G36" i="28"/>
  <c r="I36" i="28" s="1"/>
  <c r="I35" i="28"/>
  <c r="I70" i="25" l="1"/>
  <c r="K70" i="25" s="1"/>
  <c r="K62" i="25"/>
  <c r="J56" i="16" l="1"/>
  <c r="J58" i="16" l="1"/>
  <c r="J57" i="16"/>
  <c r="A3" i="14" l="1"/>
  <c r="A3" i="28" l="1"/>
  <c r="A3" i="11" l="1"/>
  <c r="I25" i="27" l="1"/>
  <c r="I26" i="27" s="1"/>
  <c r="H25" i="27"/>
  <c r="H26" i="27" s="1"/>
  <c r="G25" i="27"/>
  <c r="G26" i="27" s="1"/>
  <c r="I58" i="15" l="1"/>
  <c r="H58" i="15"/>
  <c r="G58" i="15"/>
  <c r="I56" i="15"/>
  <c r="H56" i="15"/>
  <c r="G56" i="15"/>
  <c r="H52" i="15"/>
  <c r="J51" i="15"/>
  <c r="I51" i="15"/>
  <c r="G50" i="15"/>
  <c r="G52" i="15" s="1"/>
  <c r="I52" i="15" s="1"/>
  <c r="H44" i="15"/>
  <c r="H45" i="15" s="1"/>
  <c r="G44" i="15"/>
  <c r="G45" i="15" s="1"/>
  <c r="J42" i="15"/>
  <c r="I42" i="15"/>
  <c r="J41" i="15"/>
  <c r="I41" i="15"/>
  <c r="J40" i="15"/>
  <c r="I40" i="15"/>
  <c r="J34" i="15"/>
  <c r="I34" i="15"/>
  <c r="H33" i="15"/>
  <c r="H35" i="15" s="1"/>
  <c r="G33" i="15"/>
  <c r="I33" i="15" s="1"/>
  <c r="J32" i="15"/>
  <c r="I32" i="15"/>
  <c r="J31" i="15"/>
  <c r="I31" i="15"/>
  <c r="J30" i="15"/>
  <c r="I30" i="15"/>
  <c r="J29" i="15"/>
  <c r="I29" i="15"/>
  <c r="J27" i="15"/>
  <c r="I27" i="15"/>
  <c r="H24" i="15"/>
  <c r="J24" i="15" s="1"/>
  <c r="G24" i="15"/>
  <c r="J23" i="15"/>
  <c r="I23" i="15"/>
  <c r="J22" i="15"/>
  <c r="I22" i="15"/>
  <c r="J21" i="15"/>
  <c r="I21" i="15"/>
  <c r="J20" i="15"/>
  <c r="I20" i="15"/>
  <c r="J17" i="15"/>
  <c r="I17" i="15"/>
  <c r="J16" i="15"/>
  <c r="I16" i="15"/>
  <c r="J15" i="15"/>
  <c r="I15" i="15"/>
  <c r="H14" i="15"/>
  <c r="H18" i="15" s="1"/>
  <c r="H25" i="15" s="1"/>
  <c r="G14" i="15"/>
  <c r="G18" i="15" s="1"/>
  <c r="J13" i="15"/>
  <c r="I13" i="15"/>
  <c r="J12" i="15"/>
  <c r="I12" i="15"/>
  <c r="J11" i="15"/>
  <c r="I11" i="15"/>
  <c r="J10" i="15"/>
  <c r="I10" i="15"/>
  <c r="G42" i="3"/>
  <c r="G43" i="3" s="1"/>
  <c r="G38" i="3"/>
  <c r="G37" i="3"/>
  <c r="H31" i="3"/>
  <c r="J31" i="3" s="1"/>
  <c r="G31" i="3"/>
  <c r="I31" i="3" s="1"/>
  <c r="H30" i="3"/>
  <c r="J30" i="3" s="1"/>
  <c r="G30" i="3"/>
  <c r="I30" i="3" s="1"/>
  <c r="J29" i="3"/>
  <c r="I29" i="3"/>
  <c r="J27" i="3"/>
  <c r="I27" i="3"/>
  <c r="H24" i="3"/>
  <c r="J24" i="3" s="1"/>
  <c r="G24" i="3"/>
  <c r="I24" i="3" s="1"/>
  <c r="H23" i="3"/>
  <c r="J23" i="3" s="1"/>
  <c r="G23" i="3"/>
  <c r="I23" i="3" s="1"/>
  <c r="J22" i="3"/>
  <c r="I22" i="3"/>
  <c r="J21" i="3"/>
  <c r="I21" i="3"/>
  <c r="J20" i="3"/>
  <c r="I20" i="3"/>
  <c r="J19" i="3"/>
  <c r="I19" i="3"/>
  <c r="J18" i="3"/>
  <c r="I18" i="3"/>
  <c r="H14" i="3"/>
  <c r="H15" i="3" s="1"/>
  <c r="G14" i="3"/>
  <c r="G15" i="3" s="1"/>
  <c r="J13" i="3"/>
  <c r="I13" i="3"/>
  <c r="J12" i="3"/>
  <c r="I12" i="3"/>
  <c r="J11" i="3"/>
  <c r="I11" i="3"/>
  <c r="J10" i="3"/>
  <c r="I10" i="3"/>
  <c r="G43" i="17"/>
  <c r="G44" i="17" s="1"/>
  <c r="G42" i="17"/>
  <c r="G38" i="17"/>
  <c r="G37" i="17"/>
  <c r="H31" i="17"/>
  <c r="H30" i="17"/>
  <c r="J30" i="17" s="1"/>
  <c r="G30" i="17"/>
  <c r="G31" i="17" s="1"/>
  <c r="J29" i="17"/>
  <c r="I29" i="17"/>
  <c r="J27" i="17"/>
  <c r="I27" i="17"/>
  <c r="H24" i="17"/>
  <c r="H23" i="17"/>
  <c r="J23" i="17" s="1"/>
  <c r="G23" i="17"/>
  <c r="G24" i="17" s="1"/>
  <c r="J22" i="17"/>
  <c r="I22" i="17"/>
  <c r="J21" i="17"/>
  <c r="I21" i="17"/>
  <c r="J20" i="17"/>
  <c r="I20" i="17"/>
  <c r="J19" i="17"/>
  <c r="I19" i="17"/>
  <c r="J18" i="17"/>
  <c r="I18" i="17"/>
  <c r="H14" i="17"/>
  <c r="H15" i="17" s="1"/>
  <c r="G14" i="17"/>
  <c r="G15" i="17" s="1"/>
  <c r="J13" i="17"/>
  <c r="I13" i="17"/>
  <c r="J12" i="17"/>
  <c r="I12" i="17"/>
  <c r="J11" i="17"/>
  <c r="I11" i="17"/>
  <c r="J10" i="17"/>
  <c r="I10" i="17"/>
  <c r="I59" i="23"/>
  <c r="I60" i="23" s="1"/>
  <c r="I58" i="23"/>
  <c r="J52" i="23"/>
  <c r="L52" i="23" s="1"/>
  <c r="I52" i="23"/>
  <c r="K52" i="23" s="1"/>
  <c r="L51" i="23"/>
  <c r="J51" i="23"/>
  <c r="I51" i="23"/>
  <c r="K51" i="23" s="1"/>
  <c r="L50" i="23"/>
  <c r="K50" i="23"/>
  <c r="L44" i="23"/>
  <c r="K44" i="23"/>
  <c r="J43" i="23"/>
  <c r="L43" i="23" s="1"/>
  <c r="I43" i="23"/>
  <c r="K43" i="23" s="1"/>
  <c r="L42" i="23"/>
  <c r="K42" i="23"/>
  <c r="L39" i="23"/>
  <c r="J39" i="23"/>
  <c r="I39" i="23"/>
  <c r="K39" i="23" s="1"/>
  <c r="L38" i="23"/>
  <c r="K38" i="23"/>
  <c r="L37" i="23"/>
  <c r="K37" i="23"/>
  <c r="L36" i="23"/>
  <c r="K36" i="23"/>
  <c r="L35" i="23"/>
  <c r="K35" i="23"/>
  <c r="L34" i="23"/>
  <c r="K34" i="23"/>
  <c r="L33" i="23"/>
  <c r="K33" i="23"/>
  <c r="I31" i="23"/>
  <c r="I45" i="23" s="1"/>
  <c r="L28" i="23"/>
  <c r="K28" i="23"/>
  <c r="L23" i="23"/>
  <c r="K23" i="23"/>
  <c r="J21" i="23"/>
  <c r="J22" i="23" s="1"/>
  <c r="I21" i="23"/>
  <c r="I22" i="23" s="1"/>
  <c r="K22" i="23" s="1"/>
  <c r="L20" i="23"/>
  <c r="K20" i="23"/>
  <c r="L19" i="23"/>
  <c r="K19" i="23"/>
  <c r="L18" i="23"/>
  <c r="K18" i="23"/>
  <c r="L16" i="23"/>
  <c r="K16" i="23"/>
  <c r="L14" i="23"/>
  <c r="K14" i="23"/>
  <c r="J14" i="23"/>
  <c r="J24" i="23" s="1"/>
  <c r="I14" i="23"/>
  <c r="L13" i="23"/>
  <c r="K13" i="23"/>
  <c r="L12" i="23"/>
  <c r="K12" i="23"/>
  <c r="L11" i="23"/>
  <c r="K11" i="23"/>
  <c r="J33" i="15" l="1"/>
  <c r="J14" i="15"/>
  <c r="J52" i="15"/>
  <c r="J44" i="15"/>
  <c r="I45" i="15"/>
  <c r="G53" i="15"/>
  <c r="J45" i="15"/>
  <c r="H53" i="15"/>
  <c r="J53" i="15" s="1"/>
  <c r="G25" i="15"/>
  <c r="I18" i="15"/>
  <c r="H36" i="15"/>
  <c r="J18" i="15"/>
  <c r="G35" i="15"/>
  <c r="I35" i="15" s="1"/>
  <c r="I44" i="15"/>
  <c r="I24" i="15"/>
  <c r="I14" i="15"/>
  <c r="I15" i="3"/>
  <c r="G25" i="3"/>
  <c r="J15" i="3"/>
  <c r="H25" i="3"/>
  <c r="G44" i="3"/>
  <c r="I14" i="3"/>
  <c r="J14" i="3"/>
  <c r="J31" i="17"/>
  <c r="I31" i="17"/>
  <c r="J24" i="17"/>
  <c r="I24" i="17"/>
  <c r="I15" i="17"/>
  <c r="G25" i="17"/>
  <c r="H25" i="17"/>
  <c r="J15" i="17"/>
  <c r="I14" i="17"/>
  <c r="I23" i="17"/>
  <c r="I30" i="17"/>
  <c r="J14" i="17"/>
  <c r="L24" i="23"/>
  <c r="J25" i="23"/>
  <c r="I46" i="23"/>
  <c r="L22" i="23"/>
  <c r="I24" i="23"/>
  <c r="J45" i="23"/>
  <c r="K21" i="23"/>
  <c r="L21" i="23"/>
  <c r="H54" i="15" l="1"/>
  <c r="G36" i="15"/>
  <c r="I25" i="15"/>
  <c r="J35" i="15"/>
  <c r="I53" i="15"/>
  <c r="J25" i="15"/>
  <c r="J25" i="3"/>
  <c r="H32" i="3"/>
  <c r="I25" i="3"/>
  <c r="G32" i="3"/>
  <c r="J25" i="17"/>
  <c r="H32" i="17"/>
  <c r="G32" i="17"/>
  <c r="I25" i="17"/>
  <c r="K24" i="23"/>
  <c r="I25" i="23"/>
  <c r="J46" i="23"/>
  <c r="L46" i="23" s="1"/>
  <c r="L45" i="23"/>
  <c r="K45" i="23"/>
  <c r="K46" i="23"/>
  <c r="L25" i="23"/>
  <c r="J47" i="23"/>
  <c r="G54" i="15" l="1"/>
  <c r="I54" i="15" s="1"/>
  <c r="I36" i="15"/>
  <c r="J36" i="15"/>
  <c r="I32" i="3"/>
  <c r="G45" i="3"/>
  <c r="J32" i="3"/>
  <c r="H45" i="3"/>
  <c r="J45" i="3" s="1"/>
  <c r="J32" i="17"/>
  <c r="H45" i="17"/>
  <c r="I32" i="17"/>
  <c r="G45" i="17"/>
  <c r="I45" i="17" s="1"/>
  <c r="J53" i="23"/>
  <c r="I47" i="23"/>
  <c r="K25" i="23"/>
  <c r="J54" i="15" l="1"/>
  <c r="I45" i="3"/>
  <c r="J45" i="17"/>
  <c r="J61" i="23"/>
  <c r="I53" i="23"/>
  <c r="K47" i="23"/>
  <c r="L47" i="23"/>
  <c r="K53" i="23" l="1"/>
  <c r="I61" i="23"/>
  <c r="K61" i="23" s="1"/>
  <c r="L53" i="23"/>
  <c r="L61" i="23"/>
  <c r="I57" i="15" l="1"/>
  <c r="H57" i="15"/>
  <c r="G57" i="15"/>
  <c r="J56" i="15" l="1"/>
  <c r="C3" i="8" l="1"/>
  <c r="A3" i="22" l="1"/>
  <c r="A3" i="27"/>
  <c r="A3" i="26"/>
  <c r="A3" i="13"/>
  <c r="A3" i="16"/>
  <c r="J57" i="15"/>
  <c r="J58" i="15" l="1"/>
  <c r="A3" i="3" l="1"/>
  <c r="A3" i="25"/>
  <c r="A3" i="20"/>
  <c r="A3" i="18"/>
  <c r="A3" i="24"/>
  <c r="A3" i="23"/>
  <c r="A3" i="15"/>
  <c r="A3" i="6" l="1"/>
  <c r="A3" i="17" l="1"/>
  <c r="A3" i="7" l="1"/>
</calcChain>
</file>

<file path=xl/sharedStrings.xml><?xml version="1.0" encoding="utf-8"?>
<sst xmlns="http://schemas.openxmlformats.org/spreadsheetml/2006/main" count="1351" uniqueCount="418">
  <si>
    <t>Budget</t>
  </si>
  <si>
    <t>$ Over Budget</t>
  </si>
  <si>
    <t>% of Budget</t>
  </si>
  <si>
    <t>Financial Statements</t>
  </si>
  <si>
    <t>* * * * * * * *</t>
  </si>
  <si>
    <t>Marin Tennis Club</t>
  </si>
  <si>
    <t>Consolidated P&amp;L vs Budget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</si>
  <si>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</si>
  <si>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</si>
  <si>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</si>
  <si>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</si>
  <si>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</si>
  <si>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</si>
  <si>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</si>
  <si>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</si>
  <si>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</si>
  <si>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</si>
  <si>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Café P&amp;L vs Budget</t>
  </si>
  <si>
    <t>Cash Flow Statement</t>
  </si>
  <si>
    <t>Ordinary Income/Expense</t>
  </si>
  <si>
    <t>Income</t>
  </si>
  <si>
    <t>5010 · Family</t>
  </si>
  <si>
    <t>5011 · Single</t>
  </si>
  <si>
    <t>5100 · Cafe Revenue</t>
  </si>
  <si>
    <t>5200 · Merchandise Sales and Services</t>
  </si>
  <si>
    <t>5600 · Events Revenue</t>
  </si>
  <si>
    <t>5700 · Programs</t>
  </si>
  <si>
    <t>Total Income</t>
  </si>
  <si>
    <t>Cost of Goods Sold</t>
  </si>
  <si>
    <t>6000 · Direct Costs</t>
  </si>
  <si>
    <t>6100 · Cafe COGS</t>
  </si>
  <si>
    <t>6200 · Merchandise COGS</t>
  </si>
  <si>
    <t>6600 · Events Costs</t>
  </si>
  <si>
    <t>6700 · Programs Direct Costs</t>
  </si>
  <si>
    <t>Total COGS</t>
  </si>
  <si>
    <t>Gross Profit</t>
  </si>
  <si>
    <t>Expense</t>
  </si>
  <si>
    <t>6800 · Maintenance Expenses</t>
  </si>
  <si>
    <t>7000 · Payroll Expenses, Benefits &amp; IC</t>
  </si>
  <si>
    <t>8000 · Overhead Expenses</t>
  </si>
  <si>
    <t>Total Expense</t>
  </si>
  <si>
    <t>Net Ordinary Income</t>
  </si>
  <si>
    <t>Other Income/Expense</t>
  </si>
  <si>
    <t>Other Income</t>
  </si>
  <si>
    <t>9000 · Non-Operating Revenue</t>
  </si>
  <si>
    <t>9100 · Initiation Fees</t>
  </si>
  <si>
    <t>9200 · Club Improvement Fees</t>
  </si>
  <si>
    <t>9301 · Interest Income</t>
  </si>
  <si>
    <t>Total 9000 · Non-Operating Revenue</t>
  </si>
  <si>
    <t>Total Other Income</t>
  </si>
  <si>
    <t>Other Expense</t>
  </si>
  <si>
    <t>9500 · Non-Operating Expenses</t>
  </si>
  <si>
    <t>Total Other Expense</t>
  </si>
  <si>
    <t>Net Other Income</t>
  </si>
  <si>
    <t>Net Income</t>
  </si>
  <si>
    <t>7010 · Salaries, Wages and Benefits</t>
  </si>
  <si>
    <t>Total 7000 · Payroll Expenses, Benefits &amp; IC</t>
  </si>
  <si>
    <t>Column11</t>
  </si>
  <si>
    <t>OPERATING ACTIVITIES</t>
  </si>
  <si>
    <t>Adjustments to reconcile Net Income</t>
  </si>
  <si>
    <t>Net cash provided by Operating Activities</t>
  </si>
  <si>
    <t>INVESTING ACTIVITIES</t>
  </si>
  <si>
    <t>1500 · Fixed Assets:1590 · Accumulated Depreciation</t>
  </si>
  <si>
    <t>Net cash provided by Investing Activities</t>
  </si>
  <si>
    <t>FINANCING ACTIVITIES</t>
  </si>
  <si>
    <t>Net cash provided by Financing Activities</t>
  </si>
  <si>
    <t>Net cash increase for period</t>
  </si>
  <si>
    <t>Cash at beginning of period</t>
  </si>
  <si>
    <t>Cash at end of period</t>
  </si>
  <si>
    <t>ASSETS</t>
  </si>
  <si>
    <t>Current Assets</t>
  </si>
  <si>
    <t>Checking/Savings</t>
  </si>
  <si>
    <t>1000 · Operating Funds</t>
  </si>
  <si>
    <t>1050 · Reserve Funds</t>
  </si>
  <si>
    <t>Total Checking/Savings</t>
  </si>
  <si>
    <t>Other Current Assets</t>
  </si>
  <si>
    <t>Total Current Assets</t>
  </si>
  <si>
    <t>Fixed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</si>
  <si>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</si>
  <si>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</si>
  <si>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</si>
  <si>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</si>
  <si>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</si>
  <si>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</si>
  <si>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</si>
  <si>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Current Liabilities</t>
  </si>
  <si>
    <t>Long Term Liabilities</t>
  </si>
  <si>
    <t>2900 · Long Term Liabilities</t>
  </si>
  <si>
    <t>Total 2900 · Long Term Liabilities</t>
  </si>
  <si>
    <t>Total Long Term Liabilities</t>
  </si>
  <si>
    <t>Total Liabilities</t>
  </si>
  <si>
    <t>Equity</t>
  </si>
  <si>
    <t>3000 · Equity</t>
  </si>
  <si>
    <t>Total Equity</t>
  </si>
  <si>
    <t>TOTAL LIABILITIES &amp; EQUITY</t>
  </si>
  <si>
    <t>TOTAL</t>
  </si>
  <si>
    <t>9210 · Capital Contributions</t>
  </si>
  <si>
    <t>$ Change</t>
  </si>
  <si>
    <t>Café P&amp;L vs Prior Year</t>
  </si>
  <si>
    <t>1900 · Other Assets:1945 · Mortgage Loan Fees</t>
  </si>
  <si>
    <t>2900 · Long Term Liabilities:2920 · BOM Mortgage (662001999)</t>
  </si>
  <si>
    <t>Other Assets</t>
  </si>
  <si>
    <t>2920 · BOM Mortgage (662001999)</t>
  </si>
  <si>
    <t>2990 · Refundable Memberships</t>
  </si>
  <si>
    <t>3200 · Unrestricted Net Assets</t>
  </si>
  <si>
    <t>5019 · Other Dues</t>
  </si>
  <si>
    <t>1120 · Member Accounts Receivable CA</t>
  </si>
  <si>
    <t>1200 · Inventory</t>
  </si>
  <si>
    <t>1400 · Prepaid Expense</t>
  </si>
  <si>
    <t>Total Other Current Assets</t>
  </si>
  <si>
    <t>9590 · Depreciation and Amortization</t>
  </si>
  <si>
    <t>5110 · Food Sales</t>
  </si>
  <si>
    <t>5114 · Market Place Sales</t>
  </si>
  <si>
    <t>5152 · Alcoholic Beverage Sales</t>
  </si>
  <si>
    <t>Total 5100 · Cafe Revenue</t>
  </si>
  <si>
    <t>Column12</t>
  </si>
  <si>
    <t>Column13</t>
  </si>
  <si>
    <t>7700 · Independent Contractors Maint.</t>
  </si>
  <si>
    <t>7800 · Independent Contractors Office</t>
  </si>
  <si>
    <t>6110 · Food COGS</t>
  </si>
  <si>
    <t>6114 · Market Place COGS</t>
  </si>
  <si>
    <t>6152 · Alcoholic Beverages COGS</t>
  </si>
  <si>
    <t>Total 6100 · Cafe COGS</t>
  </si>
  <si>
    <t>1500 · Fixed Assets</t>
  </si>
  <si>
    <t>1600 · Current Year Purchases</t>
  </si>
  <si>
    <t>Total Fixed Assets</t>
  </si>
  <si>
    <t>Column62</t>
  </si>
  <si>
    <t>Column42</t>
  </si>
  <si>
    <t>Column52</t>
  </si>
  <si>
    <t>Events P&amp;L vs Budget</t>
  </si>
  <si>
    <t>5610 · Social Tennis Events</t>
  </si>
  <si>
    <t>Total 5610 · Social Tennis Events</t>
  </si>
  <si>
    <t>Total 5600 · Events Revenue</t>
  </si>
  <si>
    <t>6610 · Social Tennis Events Costs</t>
  </si>
  <si>
    <t>Total 6610 · Social Tennis Events Costs</t>
  </si>
  <si>
    <t>Total 6600 · Events Costs</t>
  </si>
  <si>
    <t>Consolidated Net Income</t>
  </si>
  <si>
    <t>Net Café</t>
  </si>
  <si>
    <t>Net Events</t>
  </si>
  <si>
    <t>Total 1050 · Reserve Funds</t>
  </si>
  <si>
    <t>1050.1 · Bank of Marin Savings (5673)</t>
  </si>
  <si>
    <t>1050.2 · Bank of Marin CIF (0277)</t>
  </si>
  <si>
    <t>2100 · Payroll Liabilities</t>
  </si>
  <si>
    <t>Type</t>
  </si>
  <si>
    <t>Date</t>
  </si>
  <si>
    <t>Memo</t>
  </si>
  <si>
    <t>Debit</t>
  </si>
  <si>
    <t>Credit</t>
  </si>
  <si>
    <t>Balance</t>
  </si>
  <si>
    <t>Transfer</t>
  </si>
  <si>
    <t>Deposit</t>
  </si>
  <si>
    <t>Interest</t>
  </si>
  <si>
    <t>Total 1050.1 · Bank of Marin Savings (5673)</t>
  </si>
  <si>
    <t>Reserve Account Transactions</t>
  </si>
  <si>
    <t>CIF Account Transactions</t>
  </si>
  <si>
    <t>Total 1050.2 · Bank of Marin CIF (0277)</t>
  </si>
  <si>
    <t>5000 · Member Dues &amp; Fees</t>
  </si>
  <si>
    <t>Total 5000 · Member Dues &amp; Fees</t>
  </si>
  <si>
    <t>Events P&amp;L vs Prior Year</t>
  </si>
  <si>
    <t>5605 · Memorial Tournament</t>
  </si>
  <si>
    <t>5610.9 · Other Social Tennis Events</t>
  </si>
  <si>
    <t>6610.9 · Other Social Tennis Events Cost</t>
  </si>
  <si>
    <t>6620 · Entertainment Events Costs</t>
  </si>
  <si>
    <t>6620.6 · Holiday Party Costs</t>
  </si>
  <si>
    <t>Total 6620 · Entertainment Events Costs</t>
  </si>
  <si>
    <t>2900 · Long Term Liabilities:2950 · Deferred Revenue Marin Academy</t>
  </si>
  <si>
    <t>2950 · Deferred Revenue Marin Academy</t>
  </si>
  <si>
    <t>7000 · Payroll Expenses, Benefits &amp; IC - Other</t>
  </si>
  <si>
    <t>5151 · Soft Drink Sales</t>
  </si>
  <si>
    <t>6151 · Soft Drink COGS</t>
  </si>
  <si>
    <t>5630 · USTA Districts</t>
  </si>
  <si>
    <t>6605 · Memorial Tournament Costs</t>
  </si>
  <si>
    <t>6611 · Calcutta Costs</t>
  </si>
  <si>
    <t>6630 · USTA Districts Costs</t>
  </si>
  <si>
    <t>1600 · Current Year Purchases:1640 · Locker Rooms:1640.1 · Men's</t>
  </si>
  <si>
    <t xml:space="preserve">As at: </t>
  </si>
  <si>
    <t>6150 · Cafe Other Direct Costs</t>
  </si>
  <si>
    <t>5605.1 · Memorial Entry Fees</t>
  </si>
  <si>
    <t>5605.2 · Memorial Sponsors</t>
  </si>
  <si>
    <t>5605.3 · Memorial Inkind Sponsors</t>
  </si>
  <si>
    <t>Total 5605 · Memorial Tournament</t>
  </si>
  <si>
    <t>5611 · Calcutta</t>
  </si>
  <si>
    <t>5611.1 · Calcutta Entry Fees</t>
  </si>
  <si>
    <t>5611.2 · Calcutta Team Purchase Fees</t>
  </si>
  <si>
    <t>5611.3 · Calcutta Team Share Purchase</t>
  </si>
  <si>
    <t>Total 5611 · Calcutta</t>
  </si>
  <si>
    <t>6611.1 · Staff Costs</t>
  </si>
  <si>
    <t>6611.2 · Food Costs</t>
  </si>
  <si>
    <t>6611.5 · Winner Credits</t>
  </si>
  <si>
    <t>6611.8 · Dominican Court Rental</t>
  </si>
  <si>
    <t>6611.9 · Other Costs</t>
  </si>
  <si>
    <t>6611 · Calcutta Costs - Other</t>
  </si>
  <si>
    <t>Total 6611 · Calcutta Costs</t>
  </si>
  <si>
    <t>Column14</t>
  </si>
  <si>
    <t>Column32</t>
  </si>
  <si>
    <t>Column33</t>
  </si>
  <si>
    <t>6620.5 · Chilli Cookoff Costs</t>
  </si>
  <si>
    <t>Consolidated P&amp;L by Class</t>
  </si>
  <si>
    <t>Column15</t>
  </si>
  <si>
    <t>5050 · Member Fees</t>
  </si>
  <si>
    <t>9560 · Inventory Loss (Incl. COVID-19)</t>
  </si>
  <si>
    <t>Total 9500 · Non-Operating Expenses</t>
  </si>
  <si>
    <t>9570 · Bad Debt Expense</t>
  </si>
  <si>
    <t>6620.2 · Cinco De Mayo Costs</t>
  </si>
  <si>
    <t>9510 · Credit for Member Referral</t>
  </si>
  <si>
    <t>1010 · Bank of Marin PPP (7725)</t>
  </si>
  <si>
    <t>2925 · SBA/PPP Forgivable Loan</t>
  </si>
  <si>
    <t>Ö</t>
  </si>
  <si>
    <t>Clr</t>
  </si>
  <si>
    <t>Jan - May 20</t>
  </si>
  <si>
    <t>5605.9 · Memorial Food &amp; Beverage</t>
  </si>
  <si>
    <t>5620 · Entertainment Events</t>
  </si>
  <si>
    <t>5620.2 · Cinco de Myo</t>
  </si>
  <si>
    <t>Total 5620 · Entertainment Events</t>
  </si>
  <si>
    <t>6605.1 · In Kind Sponsorship Credits</t>
  </si>
  <si>
    <t>6605 · Memorial Tournament Costs - Other</t>
  </si>
  <si>
    <t>Total 6605 · Memorial Tournament Costs</t>
  </si>
  <si>
    <t>May 20</t>
  </si>
  <si>
    <t>9400 · Unused Cafe Reward Points</t>
  </si>
  <si>
    <t>Funds Transfer of PPP Funds to dedicated account</t>
  </si>
  <si>
    <t>Check</t>
  </si>
  <si>
    <t>Funds Transfer (Reversed on 05/04/20</t>
  </si>
  <si>
    <t>Payroll transfer May 1</t>
  </si>
  <si>
    <t>Tranfer for BoM Note</t>
  </si>
  <si>
    <t>Transfer for Kaiser Benefits</t>
  </si>
  <si>
    <t>Transfer for Allied Dental Benefits</t>
  </si>
  <si>
    <t>Transfer California Clean Energy</t>
  </si>
  <si>
    <t>Tansfer for PG&amp;E</t>
  </si>
  <si>
    <t>Payroll Transfer adjustment</t>
  </si>
  <si>
    <t>Payroll transfer</t>
  </si>
  <si>
    <t>Total 1010 · Bank of Marin PPP (7725)</t>
  </si>
  <si>
    <t>PPP Account Transactions</t>
  </si>
  <si>
    <t>5701 · Court and Clubhouse Rental</t>
  </si>
  <si>
    <t>5706 · USTA Participation Fees</t>
  </si>
  <si>
    <t>Total 5700 · Programs</t>
  </si>
  <si>
    <t>1210 · Cafe Inventory</t>
  </si>
  <si>
    <t>1220 · Merchandise</t>
  </si>
  <si>
    <t>1290 · Other Inventory</t>
  </si>
  <si>
    <t>Total 1200 · Inventory</t>
  </si>
  <si>
    <t>1410 · Prepaid Insurance</t>
  </si>
  <si>
    <t>1425 · Prepaid Property Taxes</t>
  </si>
  <si>
    <t>Total 1400 · Prepaid Expense</t>
  </si>
  <si>
    <t>Payroll Transfer</t>
  </si>
  <si>
    <t>PPP Payroll transfer</t>
  </si>
  <si>
    <t>7700 · Contractors Maintenance</t>
  </si>
  <si>
    <t>7800 · Contractors Office</t>
  </si>
  <si>
    <t>7010.2 · Staff Wages</t>
  </si>
  <si>
    <t>7020 · Payroll Taxes</t>
  </si>
  <si>
    <t>Total 7010 · Salaries, Wages and Benefits</t>
  </si>
  <si>
    <t>5715 · Marin League</t>
  </si>
  <si>
    <t>Column22</t>
  </si>
  <si>
    <t>to net cash provided by operations:</t>
  </si>
  <si>
    <t>1100 · Accounts Receivable:1101 · Accounts Receivable</t>
  </si>
  <si>
    <t>1200 · Inventory:1210 · Cafe Inventory:1210.1 · Food Stuffs</t>
  </si>
  <si>
    <t>1200 · Inventory:1210 · Cafe Inventory:1210.2 · Market Place</t>
  </si>
  <si>
    <t>1200 · Inventory:1210 · Cafe Inventory:1210.5 · Cold Drinks</t>
  </si>
  <si>
    <t>1200 · Inventory:1210 · Cafe Inventory:1210.6 · Bottle/Can Beer</t>
  </si>
  <si>
    <t>1200 · Inventory:1220 · Merchandise:1220.1 · Pro Shop</t>
  </si>
  <si>
    <t>1200 · Inventory:1220 · Merchandise:1220.4 · Racquet Strings</t>
  </si>
  <si>
    <t>1200 · Inventory:1220 · Merchandise:1220.5 · Tennis Balls</t>
  </si>
  <si>
    <t>1400 · Prepaid Expense:1410 · Prepaid Insurance:1410.1 · General Liability (Great Amer)</t>
  </si>
  <si>
    <t>1400 · Prepaid Expense:1410 · Prepaid Insurance:1410.2 · Workers' Comp (IllinoisMidwest)</t>
  </si>
  <si>
    <t>1400 · Prepaid Expense:1410 · Prepaid Insurance:1410.3 · D&amp;O Insurance (Philadelphia)</t>
  </si>
  <si>
    <t>1400 · Prepaid Expense:1410 · Prepaid Insurance:1410.4 · Auto/Truck (Great Amer)</t>
  </si>
  <si>
    <t>1400 · Prepaid Expense:1410 · Prepaid Insurance:1410.5 · Umbrella (GreatAmer)</t>
  </si>
  <si>
    <t>1400 · Prepaid Expense:1410 · Prepaid Insurance:1410.6 · Cyber Insurance (At-Bay)</t>
  </si>
  <si>
    <t>1400 · Prepaid Expense:1425 · Prepaid Property Taxes</t>
  </si>
  <si>
    <t>2001 · Vendor Payables</t>
  </si>
  <si>
    <t>2200 · Credit Cards:2200.1 · Bank of Marin VISA (9040)</t>
  </si>
  <si>
    <t>2300 · Reserve Accrued Expenses:2315 · Sales Tax Liability</t>
  </si>
  <si>
    <t>2300 · Reserve Accrued Expenses:2320 · Unforseen Maintenance Expense</t>
  </si>
  <si>
    <t>2300 · Reserve Accrued Expenses:2325 · Unforseen Pool Expenses</t>
  </si>
  <si>
    <t>1600 · Current Year Purchases:1630 · Grounds:1630.2 · Beer Garden (Court 6)</t>
  </si>
  <si>
    <t>1100 · Accounts Receivable:1102 · Initiation Fee Installments</t>
  </si>
  <si>
    <t>1200 · Inventory:1210 · Cafe Inventory:1210.8 · Liquor / Liquer / Mixers</t>
  </si>
  <si>
    <t>1200 · Inventory:1210 · Cafe Inventory:1215 · Tap:1215.1 · Tap Wine</t>
  </si>
  <si>
    <t>1200 · Inventory:1210 · Cafe Inventory:1215 · Tap:1215.2 · Tap Beer</t>
  </si>
  <si>
    <t>1200 · Inventory:1210 · Cafe Inventory:1215 · Tap:1215.9 · Keg Deposits</t>
  </si>
  <si>
    <t>1400 · Prepaid Expense:1410 · Prepaid Insurance</t>
  </si>
  <si>
    <t>2100 · Payroll Liabilities:2101 · Payroll Taxes</t>
  </si>
  <si>
    <t>2400 · Other Current Liabilities:2490 · Other Accrued Expenses</t>
  </si>
  <si>
    <t>1600 · Current Year Purchases:1650 · Courts:1650.1 · Lighting</t>
  </si>
  <si>
    <t>1600 · Current Year Purchases:1670 · Cafe</t>
  </si>
  <si>
    <t>2900 · Long Term Liabilities:2925 · SBA/PPP Forgivable Loan</t>
  </si>
  <si>
    <t>1001 · Bank of Marin Operating (1736)</t>
  </si>
  <si>
    <t>1005 · Bank of Marin Payroll (6014)</t>
  </si>
  <si>
    <t>1020 · Petty Cash</t>
  </si>
  <si>
    <t>Total 1000 · Operating Funds</t>
  </si>
  <si>
    <t>1055 · Accural and Property Tax Reserv</t>
  </si>
  <si>
    <t>1630 · Grounds</t>
  </si>
  <si>
    <t>1640 · Locker Rooms</t>
  </si>
  <si>
    <t>1650 · Courts</t>
  </si>
  <si>
    <t>1670 · Cafe</t>
  </si>
  <si>
    <t>Total 1600 · Current Year Purchases</t>
  </si>
  <si>
    <t>1900 · Other Assets</t>
  </si>
  <si>
    <t>Total Other Assets</t>
  </si>
  <si>
    <t>Balance Sheet Prev Year Comparison</t>
  </si>
  <si>
    <t>Funds Transfer (Reversed on 05/01/20</t>
  </si>
  <si>
    <t>Reverse transfer for Loan Payment</t>
  </si>
  <si>
    <t>Payroll Funds Transfer</t>
  </si>
  <si>
    <t>Profit &amp; Loss Month &amp; YTD (Cafe &amp; Events Excluded)</t>
  </si>
  <si>
    <t>% of Income</t>
  </si>
  <si>
    <t>5701.4 · Court Rental to Pros</t>
  </si>
  <si>
    <t>5702 · Marin Academy -</t>
  </si>
  <si>
    <t>Total 5701 · Court and Clubhouse Rental</t>
  </si>
  <si>
    <t>Profit &amp; Loss Cafe YTD Comparison</t>
  </si>
  <si>
    <t>6115 · Soft Drink COGS</t>
  </si>
  <si>
    <t>6119 · Non-Food Costs</t>
  </si>
  <si>
    <t>Profit &amp; Loss vs Prev Year  (Excluding Cafe &amp; Events)</t>
  </si>
  <si>
    <t>Column23</t>
  </si>
  <si>
    <t>2300 · Reserve Accrued Expenses</t>
  </si>
  <si>
    <t>2400 · Other Current Liabilities</t>
  </si>
  <si>
    <t>Total Other Current Liabilities</t>
  </si>
  <si>
    <t>1200 · Inventory:1220 · Merchandise:1220.2 · MTC Logo Merchandise</t>
  </si>
  <si>
    <t>TOTAL NET INCOME</t>
  </si>
  <si>
    <t>Profit &amp; Loss vs Prev Year</t>
  </si>
  <si>
    <t>Column24</t>
  </si>
  <si>
    <t>1945 · Mortgage Loan Fees</t>
  </si>
  <si>
    <t>Total 1900 · Other Assets</t>
  </si>
  <si>
    <t>1600 · Current Year Purchases:1640 · Locker Rooms:1640.2 · Women's</t>
  </si>
  <si>
    <t>TOTAL Net Income</t>
  </si>
  <si>
    <t>5160 · Guest Chef NET</t>
  </si>
  <si>
    <t>Column92</t>
  </si>
  <si>
    <t>9260 · Men's Locker Assesment</t>
  </si>
  <si>
    <t>Column16</t>
  </si>
  <si>
    <t>Column17</t>
  </si>
  <si>
    <t>Column18</t>
  </si>
  <si>
    <t>Column19</t>
  </si>
  <si>
    <t>Column20</t>
  </si>
  <si>
    <t>Column21</t>
  </si>
  <si>
    <t>Column212</t>
  </si>
  <si>
    <t>Column213</t>
  </si>
  <si>
    <t>Column214</t>
  </si>
  <si>
    <t>1 - Members</t>
  </si>
  <si>
    <t>2 - Programs</t>
  </si>
  <si>
    <t>3 - Events</t>
  </si>
  <si>
    <t>4 -Merchandise</t>
  </si>
  <si>
    <t>5 - Cafe</t>
  </si>
  <si>
    <t>6 - Maintenance</t>
  </si>
  <si>
    <t>7 - Overhead</t>
  </si>
  <si>
    <t>Total unclassified</t>
  </si>
  <si>
    <t>1630.2 · Beer Garden (Court 6)</t>
  </si>
  <si>
    <t>Total 1630 · Grounds</t>
  </si>
  <si>
    <t>1640.1 · Men's</t>
  </si>
  <si>
    <t>1640.2 · Women's</t>
  </si>
  <si>
    <t>Total 1640 · Locker Rooms</t>
  </si>
  <si>
    <t>1650.1 · Lighting</t>
  </si>
  <si>
    <t>Total 1650 · Courts</t>
  </si>
  <si>
    <t>2100 · Payroll Liabilities:2115 · Workers' Compensation Liability</t>
  </si>
  <si>
    <t>2400 · Other Current Liabilities:2405 · Deferred Cafe Reward Points</t>
  </si>
  <si>
    <t>Rusbasky Initiation Fee</t>
  </si>
  <si>
    <t>Rodrigues Intitiation Fee</t>
  </si>
  <si>
    <t>Holt Initiation Fee Installment 3</t>
  </si>
  <si>
    <t>Mazzaferri Initiation fee installment 3</t>
  </si>
  <si>
    <t>Salvo Initiation fee</t>
  </si>
  <si>
    <t>September CIF Transfer</t>
  </si>
  <si>
    <t>Rusbasky Capital Contribution Fee</t>
  </si>
  <si>
    <t>Rodrigues Captital Contribution Fee</t>
  </si>
  <si>
    <t>Holt Capital Contribution Installment 3</t>
  </si>
  <si>
    <t>Mazzaferri Capital contribution fee installment 3</t>
  </si>
  <si>
    <t>Progress payment Men's Spa Project</t>
  </si>
  <si>
    <t>Progress payment Women's spa project</t>
  </si>
  <si>
    <t>Final Payment Pacific Circle Court 6 railing</t>
  </si>
  <si>
    <t>Court 12 lighting fixtures transfer</t>
  </si>
  <si>
    <t>Salvo Capital Contribution Fee</t>
  </si>
  <si>
    <t>November 2020</t>
  </si>
  <si>
    <t>YTD Thru November 2020</t>
  </si>
  <si>
    <t>Column53</t>
  </si>
  <si>
    <t>Column522</t>
  </si>
  <si>
    <t>Jan - Nov 20</t>
  </si>
  <si>
    <t>Jan - Nov 19</t>
  </si>
  <si>
    <t>6610.3 · Michelle Conte Sadie Costs</t>
  </si>
  <si>
    <t>Nov 20</t>
  </si>
  <si>
    <t>6150.1 · Small Equipment and Supplies</t>
  </si>
  <si>
    <t>Total 6150 · Cafe Other Direct Costs</t>
  </si>
  <si>
    <t>6152.1 · Bottle/Can Beer COGS</t>
  </si>
  <si>
    <t>6152.2 · Bottle Wine COGS</t>
  </si>
  <si>
    <t>6152.3 · Liquor COGS</t>
  </si>
  <si>
    <t>6152.4 · Tap Beer COGS</t>
  </si>
  <si>
    <t>6152.5 · Tap Wine COGS</t>
  </si>
  <si>
    <t>Total 6152 · Alcoholic Beverages COGS</t>
  </si>
  <si>
    <t>Nov 19</t>
  </si>
  <si>
    <t>8035 · Miscellaneous</t>
  </si>
  <si>
    <t>Total 8000 · Overhead Expenses</t>
  </si>
  <si>
    <t>8030 · License and Permits</t>
  </si>
  <si>
    <t>8805 · Cafe Equipment</t>
  </si>
  <si>
    <t>Nov 30, 20</t>
  </si>
  <si>
    <t>2405 · Deferred Cafe Reward Points</t>
  </si>
  <si>
    <t>Total 2400 · Other Current Liabilities</t>
  </si>
  <si>
    <t>1200 · Inventory:1210 · Cafe Inventory:1210.7 · Bottle Wine OLD</t>
  </si>
  <si>
    <t>1200 · Inventory:1210 · Cafe Inventory:1210.7a · Bottle Wine NEW</t>
  </si>
  <si>
    <t>1200 · Inventory:1210 · Cafe Inventory:1210.8a · Cocktails</t>
  </si>
  <si>
    <t>Mazzaferri Installment 4 initiation fee</t>
  </si>
  <si>
    <t>Turon Initiation fee installment 1</t>
  </si>
  <si>
    <t>Mazzaferri Initiation fee installment 4</t>
  </si>
  <si>
    <t>Malik Initiation fee installment 1</t>
  </si>
  <si>
    <t>October CIF Funds Transfer</t>
  </si>
  <si>
    <t>Mazzaferri Capital Contribution Installment 4</t>
  </si>
  <si>
    <t>Transfer permanent locker payments</t>
  </si>
  <si>
    <t>Turon Capital Contribution Installment 1</t>
  </si>
  <si>
    <t>Mazzaferri Capital Contribution installment 4</t>
  </si>
  <si>
    <t>Accural Reserves</t>
  </si>
  <si>
    <t>4th Quarter</t>
  </si>
  <si>
    <t>1055.1 · Accrual Reserves (8374)</t>
  </si>
  <si>
    <t>Unforseen Building transfer</t>
  </si>
  <si>
    <t>Unforseen Pool transfer</t>
  </si>
  <si>
    <t>September Sales tax accural</t>
  </si>
  <si>
    <t>Sales tax payment transfer</t>
  </si>
  <si>
    <t>October unforseen maint transfer</t>
  </si>
  <si>
    <t>October unforseen pool transfer</t>
  </si>
  <si>
    <t>Total 1055.1 · Accrual Reserves (8374)</t>
  </si>
  <si>
    <t>1055.2 · Property Tax Reserve</t>
  </si>
  <si>
    <t>Property tax accural</t>
  </si>
  <si>
    <t>October Property Tax accrual</t>
  </si>
  <si>
    <t>Total 1055.2 · Property Tax Reserve</t>
  </si>
  <si>
    <t>1055 · Accural and Property Tax Reserv - Other</t>
  </si>
  <si>
    <t>Total 1055 · Accural and Property Tax Reserv - Other</t>
  </si>
  <si>
    <t>Total 1055 · Accural and Property Tax Reserv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</si>
</sst>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/dd/yyyy"/>
    <numFmt numFmtId="167" formatCode="#,##0.00;\-#,##0.00"/>
    <numFmt numFmtId="168" formatCode="#,##0.0#%;\-#,##0.0#%"/>
  </numFmts>
  <fonts count="22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48"/>
      <name val="Arial Black"/>
      <family val="2"/>
    </font>
    <font>
      <sz val="28"/>
      <name val="Arial Black"/>
      <family val="2"/>
    </font>
    <font>
      <b/>
      <sz val="16"/>
      <color rgb="FF32323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name val="Arial Black"/>
      <family val="2"/>
    </font>
    <font>
      <b/>
      <sz val="8"/>
      <color rgb="FF323232"/>
      <name val="Symbol"/>
      <family val="1"/>
      <charset val="2"/>
    </font>
    <font>
      <sz val="8"/>
      <color rgb="FF323232"/>
      <name val="Symbol"/>
      <family val="1"/>
      <charset val="2"/>
    </font>
    <font>
      <b/>
      <sz val="10"/>
      <color rgb="FF323232"/>
      <name val="Arial"/>
      <family val="2"/>
    </font>
    <font>
      <b/>
      <sz val="14"/>
      <color rgb="FF323232"/>
      <name val="Arial"/>
      <family val="2"/>
    </font>
    <font>
      <sz val="10"/>
      <color theme="1"/>
      <name val="Calibri"/>
      <family val="2"/>
      <scheme val="minor"/>
    </font>
    <font>
      <sz val="10"/>
      <color rgb="FF323232"/>
      <name val="Arial"/>
      <family val="2"/>
    </font>
    <font>
      <sz val="9"/>
      <color rgb="FF323232"/>
      <name val="Arial"/>
      <family val="2"/>
    </font>
    <font>
      <b/>
      <sz val="9"/>
      <color rgb="FF323232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7" fontId="4" fillId="0" borderId="0" xfId="0" quotePrefix="1" applyNumberFormat="1" applyFont="1" applyAlignment="1">
      <alignment horizontal="center"/>
    </xf>
    <xf numFmtId="0" fontId="5" fillId="0" borderId="0" xfId="0" applyFont="1"/>
    <xf numFmtId="49" fontId="5" fillId="0" borderId="0" xfId="0" quotePrefix="1" applyNumberFormat="1" applyFont="1"/>
    <xf numFmtId="164" fontId="0" fillId="0" borderId="0" xfId="1" applyNumberFormat="1" applyFont="1"/>
    <xf numFmtId="164" fontId="1" fillId="0" borderId="1" xfId="1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164" fontId="1" fillId="0" borderId="5" xfId="1" applyNumberFormat="1" applyFont="1" applyBorder="1"/>
    <xf numFmtId="164" fontId="1" fillId="0" borderId="6" xfId="1" applyNumberFormat="1" applyFont="1" applyBorder="1" applyAlignment="1">
      <alignment horizontal="center"/>
    </xf>
    <xf numFmtId="49" fontId="5" fillId="0" borderId="0" xfId="0" applyNumberFormat="1" applyFont="1"/>
    <xf numFmtId="164" fontId="1" fillId="0" borderId="0" xfId="1" applyNumberFormat="1" applyFont="1"/>
    <xf numFmtId="164" fontId="1" fillId="0" borderId="0" xfId="1" applyNumberFormat="1" applyFont="1" applyAlignment="1">
      <alignment horizontal="center"/>
    </xf>
    <xf numFmtId="43" fontId="0" fillId="0" borderId="0" xfId="1" applyFont="1"/>
    <xf numFmtId="43" fontId="1" fillId="0" borderId="6" xfId="1" applyFont="1" applyBorder="1" applyAlignment="1">
      <alignment horizontal="center"/>
    </xf>
    <xf numFmtId="165" fontId="0" fillId="0" borderId="0" xfId="2" applyNumberFormat="1" applyFont="1"/>
    <xf numFmtId="165" fontId="1" fillId="0" borderId="1" xfId="2" applyNumberFormat="1" applyFont="1" applyBorder="1" applyAlignment="1">
      <alignment horizontal="center"/>
    </xf>
    <xf numFmtId="165" fontId="2" fillId="0" borderId="0" xfId="2" applyNumberFormat="1" applyFont="1"/>
    <xf numFmtId="165" fontId="2" fillId="0" borderId="2" xfId="2" applyNumberFormat="1" applyFont="1" applyBorder="1"/>
    <xf numFmtId="165" fontId="2" fillId="0" borderId="3" xfId="2" applyNumberFormat="1" applyFont="1" applyBorder="1"/>
    <xf numFmtId="165" fontId="2" fillId="0" borderId="4" xfId="2" applyNumberFormat="1" applyFont="1" applyBorder="1"/>
    <xf numFmtId="165" fontId="1" fillId="0" borderId="5" xfId="2" applyNumberFormat="1" applyFont="1" applyBorder="1"/>
    <xf numFmtId="165" fontId="1" fillId="0" borderId="0" xfId="2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6" fontId="1" fillId="0" borderId="0" xfId="0" applyNumberFormat="1" applyFont="1"/>
    <xf numFmtId="49" fontId="2" fillId="0" borderId="0" xfId="0" applyNumberFormat="1" applyFont="1"/>
    <xf numFmtId="166" fontId="2" fillId="0" borderId="0" xfId="0" applyNumberFormat="1" applyFont="1"/>
    <xf numFmtId="43" fontId="1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7" fontId="5" fillId="0" borderId="0" xfId="0" quotePrefix="1" applyNumberFormat="1" applyFont="1"/>
    <xf numFmtId="167" fontId="2" fillId="0" borderId="0" xfId="0" applyNumberFormat="1" applyFont="1"/>
    <xf numFmtId="167" fontId="2" fillId="0" borderId="4" xfId="0" applyNumberFormat="1" applyFont="1" applyBorder="1"/>
    <xf numFmtId="167" fontId="1" fillId="0" borderId="5" xfId="0" applyNumberFormat="1" applyFont="1" applyBorder="1"/>
    <xf numFmtId="165" fontId="1" fillId="0" borderId="0" xfId="2" applyNumberFormat="1" applyFont="1"/>
    <xf numFmtId="17" fontId="5" fillId="0" borderId="0" xfId="0" applyNumberFormat="1" applyFont="1"/>
    <xf numFmtId="167" fontId="1" fillId="0" borderId="0" xfId="0" applyNumberFormat="1" applyFont="1"/>
    <xf numFmtId="164" fontId="2" fillId="0" borderId="0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right"/>
    </xf>
    <xf numFmtId="49" fontId="9" fillId="0" borderId="0" xfId="0" applyNumberFormat="1" applyFont="1"/>
    <xf numFmtId="49" fontId="10" fillId="0" borderId="0" xfId="0" applyNumberFormat="1" applyFont="1" applyAlignment="1">
      <alignment horizontal="centerContinuous"/>
    </xf>
    <xf numFmtId="49" fontId="10" fillId="0" borderId="0" xfId="0" applyNumberFormat="1" applyFont="1"/>
    <xf numFmtId="49" fontId="0" fillId="0" borderId="0" xfId="0" applyNumberFormat="1" applyAlignment="1">
      <alignment horizontal="centerContinuous"/>
    </xf>
    <xf numFmtId="49" fontId="0" fillId="0" borderId="0" xfId="0" applyNumberFormat="1"/>
    <xf numFmtId="49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167" fontId="2" fillId="0" borderId="3" xfId="0" applyNumberFormat="1" applyFont="1" applyBorder="1"/>
    <xf numFmtId="167" fontId="2" fillId="0" borderId="2" xfId="0" applyNumberFormat="1" applyFont="1" applyBorder="1"/>
    <xf numFmtId="49" fontId="12" fillId="0" borderId="0" xfId="0" applyNumberFormat="1" applyFont="1"/>
    <xf numFmtId="164" fontId="11" fillId="0" borderId="0" xfId="1" applyNumberFormat="1" applyFont="1"/>
    <xf numFmtId="17" fontId="12" fillId="0" borderId="0" xfId="0" applyNumberFormat="1" applyFont="1"/>
    <xf numFmtId="49" fontId="1" fillId="0" borderId="0" xfId="0" applyNumberFormat="1" applyFont="1" applyBorder="1" applyAlignment="1">
      <alignment horizontal="right"/>
    </xf>
    <xf numFmtId="164" fontId="2" fillId="0" borderId="0" xfId="1" applyNumberFormat="1" applyFont="1" applyBorder="1"/>
    <xf numFmtId="164" fontId="13" fillId="0" borderId="0" xfId="1" applyNumberFormat="1" applyFont="1"/>
    <xf numFmtId="164" fontId="11" fillId="0" borderId="1" xfId="1" applyNumberFormat="1" applyFont="1" applyBorder="1" applyAlignment="1">
      <alignment horizontal="center"/>
    </xf>
    <xf numFmtId="164" fontId="14" fillId="0" borderId="0" xfId="1" applyNumberFormat="1" applyFont="1"/>
    <xf numFmtId="164" fontId="14" fillId="0" borderId="3" xfId="1" applyNumberFormat="1" applyFont="1" applyBorder="1"/>
    <xf numFmtId="164" fontId="14" fillId="0" borderId="4" xfId="1" applyNumberFormat="1" applyFont="1" applyBorder="1"/>
    <xf numFmtId="164" fontId="11" fillId="0" borderId="5" xfId="1" applyNumberFormat="1" applyFont="1" applyBorder="1"/>
    <xf numFmtId="164" fontId="15" fillId="0" borderId="0" xfId="1" applyNumberFormat="1" applyFont="1"/>
    <xf numFmtId="164" fontId="16" fillId="0" borderId="5" xfId="1" applyNumberFormat="1" applyFont="1" applyBorder="1"/>
    <xf numFmtId="164" fontId="17" fillId="0" borderId="0" xfId="1" applyNumberFormat="1" applyFont="1"/>
    <xf numFmtId="164" fontId="18" fillId="0" borderId="0" xfId="1" applyNumberFormat="1" applyFont="1"/>
    <xf numFmtId="164" fontId="1" fillId="0" borderId="0" xfId="1" applyNumberFormat="1" applyFont="1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164" fontId="19" fillId="0" borderId="0" xfId="1" applyNumberFormat="1" applyFont="1"/>
    <xf numFmtId="164" fontId="16" fillId="0" borderId="6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168" fontId="14" fillId="0" borderId="0" xfId="0" applyNumberFormat="1" applyFont="1"/>
    <xf numFmtId="168" fontId="14" fillId="0" borderId="3" xfId="0" applyNumberFormat="1" applyFont="1" applyBorder="1"/>
    <xf numFmtId="165" fontId="14" fillId="0" borderId="0" xfId="2" applyNumberFormat="1" applyFont="1"/>
    <xf numFmtId="164" fontId="14" fillId="0" borderId="2" xfId="1" applyNumberFormat="1" applyFont="1" applyBorder="1"/>
    <xf numFmtId="165" fontId="14" fillId="0" borderId="2" xfId="2" applyNumberFormat="1" applyFont="1" applyBorder="1"/>
    <xf numFmtId="165" fontId="14" fillId="0" borderId="4" xfId="2" applyNumberFormat="1" applyFont="1" applyBorder="1"/>
    <xf numFmtId="165" fontId="14" fillId="0" borderId="3" xfId="2" applyNumberFormat="1" applyFont="1" applyBorder="1"/>
    <xf numFmtId="165" fontId="11" fillId="0" borderId="5" xfId="2" applyNumberFormat="1" applyFont="1" applyBorder="1"/>
    <xf numFmtId="164" fontId="11" fillId="0" borderId="0" xfId="1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 wrapText="1"/>
    </xf>
    <xf numFmtId="165" fontId="11" fillId="0" borderId="0" xfId="2" applyNumberFormat="1" applyFont="1"/>
    <xf numFmtId="164" fontId="20" fillId="0" borderId="0" xfId="1" applyNumberFormat="1" applyFont="1"/>
    <xf numFmtId="165" fontId="21" fillId="0" borderId="0" xfId="2" applyNumberFormat="1" applyFont="1"/>
    <xf numFmtId="164" fontId="21" fillId="0" borderId="0" xfId="1" applyNumberFormat="1" applyFont="1"/>
    <xf numFmtId="164" fontId="1" fillId="0" borderId="6" xfId="1" applyNumberFormat="1" applyFont="1" applyBorder="1" applyAlignment="1">
      <alignment horizontal="center" vertical="center"/>
    </xf>
    <xf numFmtId="164" fontId="11" fillId="0" borderId="6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6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Symbol"/>
        <family val="1"/>
        <charset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6" formatCode="mm/d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Symbol"/>
        <family val="1"/>
        <charset val="2"/>
        <scheme val="none"/>
      </font>
      <numFmt numFmtId="30" formatCode="@"/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6" formatCode="mm/d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Symbol"/>
        <family val="1"/>
        <charset val="2"/>
        <scheme val="none"/>
      </font>
      <numFmt numFmtId="30" formatCode="@"/>
      <alignment horizontal="centerContinuous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6" formatCode="mm/dd/yyyy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Symbol"/>
        <family val="1"/>
        <charset val="2"/>
        <scheme val="none"/>
      </font>
      <numFmt numFmtId="30" formatCode="@"/>
      <alignment horizontal="centerContinuous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6" formatCode="mm/dd/yyyy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7" formatCode="#,##0.00;\-#,##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border diagonalUp="0" diagonalDown="0" outline="0">
        <left/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4" formatCode="_(* #,##0_);_(* \(#,##0\);_(* &quot;-&quot;??_);_(@_)"/>
      <border diagonalUp="0" diagonalDown="0" outline="0">
        <left/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8" formatCode="#,##0.0#%;\-#,##0.0#%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5" formatCode="0.0%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5" formatCode="0.0%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sz val="8"/>
        <color rgb="FF323232"/>
        <name val="Arial"/>
        <family val="2"/>
        <scheme val="none"/>
      </font>
      <numFmt numFmtId="164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sz val="8"/>
        <color rgb="FF32323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5" formatCode="0.0%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5" formatCode="0.0%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indexed="64"/>
        </top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57151</xdr:rowOff>
    </xdr:from>
    <xdr:to>
      <xdr:col>0</xdr:col>
      <xdr:colOff>7991475</xdr:colOff>
      <xdr:row>6</xdr:row>
      <xdr:rowOff>1343025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1"/>
          <a:ext cx="7991474" cy="3162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171450</xdr:colOff>
          <xdr:row>5</xdr:row>
          <xdr:rowOff>28575</xdr:rowOff>
        </xdr:to>
        <xdr:sp macro="" textlink="">
          <xdr:nvSpPr>
            <xdr:cNvPr id="33793" name="FILTER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171450</xdr:colOff>
          <xdr:row>5</xdr:row>
          <xdr:rowOff>28575</xdr:rowOff>
        </xdr:to>
        <xdr:sp macro="" textlink="">
          <xdr:nvSpPr>
            <xdr:cNvPr id="33794" name="HEADER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1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171450</xdr:colOff>
          <xdr:row>5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171450</xdr:colOff>
          <xdr:row>5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285750</xdr:colOff>
          <xdr:row>5</xdr:row>
          <xdr:rowOff>38100</xdr:rowOff>
        </xdr:to>
        <xdr:sp macro="" textlink="">
          <xdr:nvSpPr>
            <xdr:cNvPr id="19457" name="FILTER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F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285750</xdr:colOff>
          <xdr:row>5</xdr:row>
          <xdr:rowOff>38100</xdr:rowOff>
        </xdr:to>
        <xdr:sp macro="" textlink="">
          <xdr:nvSpPr>
            <xdr:cNvPr id="19458" name="HEADER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F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285750</xdr:colOff>
          <xdr:row>5</xdr:row>
          <xdr:rowOff>38100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1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285750</xdr:colOff>
          <xdr:row>5</xdr:row>
          <xdr:rowOff>38100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1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13313" name="AutoShape 1">
          <a:extLst>
            <a:ext uri="{FF2B5EF4-FFF2-40B4-BE49-F238E27FC236}">
              <a16:creationId xmlns:a16="http://schemas.microsoft.com/office/drawing/2014/main" id="{00000000-0008-0000-1100-0000013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75203-2E67-4426-A6EE-212EF585FE49}" name="Table2" displayName="Table2" ref="A5:I54" totalsRowShown="0" headerRowDxfId="267" dataDxfId="266" headerRowCellStyle="Comma" dataCellStyle="Comma">
  <autoFilter ref="A5:I54" xr:uid="{8E714CB7-7335-4A05-A296-E95AA5559119}"/>
  <tableColumns count="9">
    <tableColumn id="1" xr3:uid="{CBFBFE6F-D957-4AFD-8713-D1C59A3EDF25}" name="Column1" dataDxfId="265"/>
    <tableColumn id="2" xr3:uid="{4B48D373-8BBB-4252-A5DA-B1AF34C9EA32}" name="Column2" dataDxfId="264"/>
    <tableColumn id="3" xr3:uid="{34F414BF-4276-408A-BFB9-343E51C7B968}" name="Column3" dataDxfId="263"/>
    <tableColumn id="4" xr3:uid="{202A9906-8467-4D4D-9832-463B7C22AB1B}" name="Column4" dataDxfId="262"/>
    <tableColumn id="5" xr3:uid="{90B48C82-0E08-4E1B-AB2C-71972683B2A7}" name="Column5" dataDxfId="261"/>
    <tableColumn id="8" xr3:uid="{1426FCC5-1895-446A-8DBB-E375F034657A}" name="Column8" dataDxfId="260" dataCellStyle="Comma"/>
    <tableColumn id="9" xr3:uid="{15C482FD-9783-4CBD-9AB6-D0BB643FF461}" name="Column9" dataDxfId="259" dataCellStyle="Comma"/>
    <tableColumn id="10" xr3:uid="{FB89A214-8A2E-4921-8857-0B3FA0F3FE78}" name="Column10" dataDxfId="258" dataCellStyle="Comma"/>
    <tableColumn id="11" xr3:uid="{DD5AF757-35C4-4F5C-988E-ABF6CF435BCE}" name="Column11" dataDxfId="257" dataCellStyle="Percent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AE2A378-C53D-471B-B4A5-EDD89184BB9B}" name="Table3715" displayName="Table3715" ref="A5:I50" totalsRowShown="0" headerRowDxfId="147" headerRowCellStyle="Comma">
  <autoFilter ref="A5:I50" xr:uid="{C20ED958-48A8-4EC1-9EDA-90D42A40F91E}"/>
  <tableColumns count="9">
    <tableColumn id="2" xr3:uid="{AC843528-F918-4E99-A7BE-BA1402E8ABA9}" name="Column2" dataDxfId="146"/>
    <tableColumn id="5" xr3:uid="{101DD6AB-2C37-4406-A6A8-7F7E7F75F26F}" name="Column5" dataDxfId="145"/>
    <tableColumn id="6" xr3:uid="{B8A46381-EC98-44A1-BF3F-A15620B85710}" name="Column6" dataDxfId="144"/>
    <tableColumn id="7" xr3:uid="{76F2C8E8-3A1C-4890-9378-9BE577ADB6AB}" name="Column7" dataDxfId="143"/>
    <tableColumn id="8" xr3:uid="{999BD929-FBFE-4501-9FAE-A108B7C75AE3}" name="Column8" dataDxfId="142" dataCellStyle="Comma"/>
    <tableColumn id="10" xr3:uid="{156BA346-CA50-4059-8C56-04725C112E8A}" name="Column10" dataDxfId="141" dataCellStyle="Comma"/>
    <tableColumn id="11" xr3:uid="{6050835A-CB6B-46AE-AB60-272409EA530A}" name="Column11" dataDxfId="140" dataCellStyle="Comma"/>
    <tableColumn id="3" xr3:uid="{72F0B7E5-03CB-424F-99AB-53A40D03D387}" name="Column12" dataDxfId="139" dataCellStyle="Comma"/>
    <tableColumn id="1" xr3:uid="{73E5CF40-29AD-4023-8331-48F432DFD98D}" name="Column13" dataDxfId="138" dataCellStyle="Comma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909D240-410D-4EEC-BA91-23C77846C246}" name="Table8" displayName="Table8" ref="A5:I58" totalsRowShown="0" headerRowDxfId="137" dataDxfId="136" dataCellStyle="Comma">
  <autoFilter ref="A5:I58" xr:uid="{EB9BFCF9-8339-4A47-A252-5F2BA8C44FDD}"/>
  <tableColumns count="9">
    <tableColumn id="1" xr3:uid="{0370C8F4-8DB8-4EFE-AAC6-48D703703D70}" name="Column1" dataDxfId="135"/>
    <tableColumn id="2" xr3:uid="{F8045DEA-939E-4F54-A01B-26DD37260D72}" name="Column2" dataDxfId="134"/>
    <tableColumn id="3" xr3:uid="{21B40EFC-AFCC-433A-B1E9-62966868DE72}" name="Column3" dataDxfId="133"/>
    <tableColumn id="4" xr3:uid="{DE97EB21-A6C7-437C-B6ED-EC6E5AF3F4D4}" name="Column4" dataDxfId="132"/>
    <tableColumn id="5" xr3:uid="{90EE01D1-8838-4D67-8551-CF158E87E4FA}" name="Column5" dataDxfId="131"/>
    <tableColumn id="6" xr3:uid="{554BB57D-F253-4213-9B28-A395D56C4C53}" name="Column6" dataDxfId="130"/>
    <tableColumn id="9" xr3:uid="{49266C2F-D971-4BA7-8823-070A4E848845}" name="Column9" dataDxfId="129" dataCellStyle="Comma"/>
    <tableColumn id="10" xr3:uid="{2F36D6B9-C12D-48A6-A5C8-B1839AA25E31}" name="Column10" dataDxfId="128" dataCellStyle="Comma"/>
    <tableColumn id="11" xr3:uid="{0EFDEE43-3498-49BF-B9E9-86C5217F11D0}" name="Column11" dataDxfId="127" dataCellStyle="Comma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9C0A2A7-787F-4169-8177-E0E400F6FAC2}" name="Table13" displayName="Table13" ref="A5:L61" totalsRowShown="0" headerRowDxfId="126">
  <autoFilter ref="A5:L61" xr:uid="{86CDB7F9-F7DD-4A30-B2D4-8DEA82D42710}"/>
  <tableColumns count="12">
    <tableColumn id="1" xr3:uid="{D71EB2F1-3217-4FAE-B0B7-707B25F6CE1A}" name="Column1" dataDxfId="125"/>
    <tableColumn id="2" xr3:uid="{C4F2E2EF-54A4-46B6-BCD6-C534D9EB5F03}" name="Column2" dataDxfId="124"/>
    <tableColumn id="3" xr3:uid="{13813868-AB1D-4F89-BAE7-C0F7D8DF5AF9}" name="Column3" dataDxfId="123"/>
    <tableColumn id="12" xr3:uid="{874281AA-BE53-4071-BF17-633436DDE759}" name="Column33" dataDxfId="122"/>
    <tableColumn id="6" xr3:uid="{3AD3FAC5-ACD5-484F-8B05-5B9ED4B7D3A8}" name="Column32" dataDxfId="121"/>
    <tableColumn id="4" xr3:uid="{7219E3CF-E72B-4BF8-AB76-8DF700FCF688}" name="Column4" dataDxfId="120"/>
    <tableColumn id="5" xr3:uid="{CA659EC6-CA96-432A-AB42-F189E846BE52}" name="Column5" dataDxfId="119"/>
    <tableColumn id="7" xr3:uid="{658F3168-ACF8-4EBF-9471-D6DA1920764D}" name="Column7" dataDxfId="118"/>
    <tableColumn id="8" xr3:uid="{6C204631-AA15-47D0-8DDC-1653EB7C3A73}" name="Column8" dataDxfId="117" dataCellStyle="Comma"/>
    <tableColumn id="9" xr3:uid="{D7E38B0E-48BE-4D0E-872A-251EA375CBC0}" name="Column9" dataDxfId="116" dataCellStyle="Comma"/>
    <tableColumn id="10" xr3:uid="{34CB0E75-0122-4DED-9860-64D7F7CD9646}" name="Column10" dataDxfId="115" dataCellStyle="Comma"/>
    <tableColumn id="11" xr3:uid="{D4DFB8C5-74D6-4851-A04B-241F486E364E}" name="Column11" dataDxfId="114" dataCellStyle="Percent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16F669E-E94B-4798-84C0-5E979E085E9B}" name="Table818" displayName="Table818" ref="A5:J39" totalsRowShown="0" headerRowDxfId="113" dataDxfId="112" dataCellStyle="Comma">
  <autoFilter ref="A5:J39" xr:uid="{91E4CAAC-AE37-4E8A-B0C0-2E21A30C18F1}"/>
  <tableColumns count="10">
    <tableColumn id="1" xr3:uid="{2EC20527-AA11-4780-9133-C593435F5037}" name="Column1" dataDxfId="111"/>
    <tableColumn id="2" xr3:uid="{D01F23AD-4D2B-46AB-AF9F-61F979910CCB}" name="Column2" dataDxfId="110"/>
    <tableColumn id="8" xr3:uid="{73EA158A-13C9-4AAD-A757-409C03C3779A}" name="Column42" dataDxfId="109"/>
    <tableColumn id="5" xr3:uid="{E6F33E19-BB3E-45EE-8E97-FD207B3C31CA}" name="Column5" dataDxfId="108"/>
    <tableColumn id="6" xr3:uid="{2177D4F2-63D8-4160-A575-670DD2D8339C}" name="Column6" dataDxfId="107"/>
    <tableColumn id="9" xr3:uid="{47AF65E0-F20F-4107-8171-2B95E3BF36BF}" name="Column9" dataDxfId="106" dataCellStyle="Comma"/>
    <tableColumn id="3" xr3:uid="{7C8F944E-B617-4BCC-BEF2-AE2F8359B8D4}" name="Column92" dataDxfId="105"/>
    <tableColumn id="10" xr3:uid="{8B72AD3E-12DD-454B-A665-95D09819C3AB}" name="Column10" dataDxfId="104" dataCellStyle="Comma"/>
    <tableColumn id="11" xr3:uid="{E04DF006-986B-48B4-8419-8AFCEB16392E}" name="Column11" dataDxfId="103" dataCellStyle="Comma"/>
    <tableColumn id="12" xr3:uid="{560DEB1F-941A-4F33-9CBE-DD6725ACDB6D}" name="Column12" dataDxfId="102" dataCellStyle="Comma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25B78DB-A996-4AE2-A78B-0C93C4188DF1}" name="Table81819" displayName="Table81819" ref="A5:K70" totalsRowShown="0" headerRowDxfId="101" dataDxfId="100" dataCellStyle="Comma">
  <autoFilter ref="A5:K70" xr:uid="{E065DECA-583F-43CE-A647-D6DAD1D651C7}"/>
  <tableColumns count="11">
    <tableColumn id="1" xr3:uid="{C3CD5036-204E-46E7-B162-CD8BB201ADFE}" name="Column1" dataDxfId="99"/>
    <tableColumn id="2" xr3:uid="{A3F2A58B-E3D3-4A78-A8B7-0AF8EB1926CE}" name="Column2" dataDxfId="98"/>
    <tableColumn id="3" xr3:uid="{C8924C2B-374C-447D-8FDE-94AF8B81B559}" name="Column3" dataDxfId="97"/>
    <tableColumn id="4" xr3:uid="{D7A26B2D-17E1-4982-AC33-E2162EE34073}" name="Column4" dataDxfId="96"/>
    <tableColumn id="5" xr3:uid="{710D087F-6682-4E8B-B4CF-88E7C7F36711}" name="Column5" dataDxfId="95"/>
    <tableColumn id="8" xr3:uid="{A022E7FE-5403-4463-9C8C-94796813C0D6}" name="Column52" dataDxfId="94"/>
    <tableColumn id="6" xr3:uid="{8ED145C9-F760-4B64-8171-0B8A76D256CF}" name="Column6" dataDxfId="93"/>
    <tableColumn id="9" xr3:uid="{1B0978F0-8944-476B-A0B9-E786A2DB514C}" name="Column9" dataDxfId="92" dataCellStyle="Comma"/>
    <tableColumn id="10" xr3:uid="{3DF409FB-9286-4FE3-84EB-02DD74B80334}" name="Column10" dataDxfId="91" dataCellStyle="Comma"/>
    <tableColumn id="11" xr3:uid="{7F1F227A-F8F6-410A-A87A-F9C5B1148FEE}" name="Column11" dataDxfId="90" dataCellStyle="Comma"/>
    <tableColumn id="12" xr3:uid="{FEE961F4-9844-4C23-A97A-C27EDE59E5FE}" name="Column12" dataDxfId="89" dataCellStyle="Comma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A5466B-F65B-4520-AD4D-C2E8096DCCE7}" name="Table12" displayName="Table12" ref="A5:G84" totalsRowShown="0" headerRowDxfId="88">
  <autoFilter ref="A5:G84" xr:uid="{33220563-A506-4CA0-B042-7E84AD20B837}"/>
  <tableColumns count="7">
    <tableColumn id="1" xr3:uid="{5F9CC229-28B5-460F-8C7A-5705F86C3C39}" name="Column1" dataDxfId="87"/>
    <tableColumn id="2" xr3:uid="{9B3C373A-D70C-419F-BCE1-2199027AA299}" name="Column2" dataDxfId="86"/>
    <tableColumn id="9" xr3:uid="{BD2C2485-AC81-4DB1-BCEB-F132DA40F9C8}" name="Column22" dataDxfId="85"/>
    <tableColumn id="3" xr3:uid="{A39D753D-D923-4E2A-AB82-1A2752106D6D}" name="Column3" dataDxfId="84"/>
    <tableColumn id="4" xr3:uid="{1B06426E-20E7-4743-B3DA-D950945348BA}" name="Column4" dataDxfId="83"/>
    <tableColumn id="5" xr3:uid="{94AB7EBD-DF2A-48A5-862A-4855C25BE418}" name="Column5" dataDxfId="82"/>
    <tableColumn id="6" xr3:uid="{C2AAA9FB-6607-42DC-B981-5D87F4BF3382}" name="Column6" dataDxfId="81" dataCellStyle="Comma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139AD3-C449-42BA-B172-9076F675FC35}" name="Table9" displayName="Table9" ref="A5:F51" totalsRowShown="0" headerRowDxfId="80" dataDxfId="79">
  <autoFilter ref="A5:F51" xr:uid="{8C4C13EA-9D15-4504-81D7-16AC90E04B2F}"/>
  <tableColumns count="6">
    <tableColumn id="1" xr3:uid="{2E53D77A-A159-464B-80EC-35045F77D67B}" name="Column1" dataDxfId="78"/>
    <tableColumn id="2" xr3:uid="{F24C5A01-7FDE-4490-84E6-0540630D6670}" name="Column2" dataDxfId="77"/>
    <tableColumn id="6" xr3:uid="{7413947D-3CC2-451F-8B2F-4652EF79DCA1}" name="Column22" dataDxfId="76"/>
    <tableColumn id="3" xr3:uid="{E8FF428D-1A2B-4996-BEF7-4781DD256255}" name="Column3" dataDxfId="75"/>
    <tableColumn id="4" xr3:uid="{3DBF19D7-4B19-4E89-A1F2-4891ED3009B0}" name="Column4" dataDxfId="74"/>
    <tableColumn id="5" xr3:uid="{2260E029-8A29-4BC4-8581-5F2692AAE6C0}" name="Column5" dataDxfId="73" dataCellStyle="Comma"/>
  </tableColumns>
  <tableStyleInfo name="TableStyleMedium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1F11C3-005A-4BF3-B8B1-282F4458B161}" name="Table10" displayName="Table10" ref="A5:F65" totalsRowShown="0" headerRowDxfId="72" dataDxfId="71">
  <autoFilter ref="A5:F65" xr:uid="{7C278D62-1ACB-486E-A27A-D3573E29CEF5}"/>
  <tableColumns count="6">
    <tableColumn id="1" xr3:uid="{BDE02D58-555A-40DB-BF27-96211F1857F1}" name="Column1" dataDxfId="70"/>
    <tableColumn id="6" xr3:uid="{CBE69645-5070-4F38-B72D-73A34A8C3F42}" name="Column12" dataDxfId="69"/>
    <tableColumn id="2" xr3:uid="{DCE51788-642A-4CFA-B81F-37C30A1B8C2C}" name="Column2" dataDxfId="68"/>
    <tableColumn id="3" xr3:uid="{71332EBE-3F24-4941-9FD8-D00A8679EBE7}" name="Column3" dataDxfId="67"/>
    <tableColumn id="4" xr3:uid="{ED6694C7-5EA1-4902-9C35-DED549D7F896}" name="Column4" dataDxfId="66"/>
    <tableColumn id="5" xr3:uid="{1B1B5A2A-FD0F-4E91-9F59-9E4C1D4D1A40}" name="Column5" dataDxfId="65" dataCellStyle="Comma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21C1B8B-2266-4CB6-874F-91EE1A08C2E1}" name="Table15" displayName="Table15" ref="A5:J61" totalsRowShown="0" headerRowDxfId="64" dataDxfId="63" headerRowCellStyle="Comma" dataCellStyle="Comma">
  <autoFilter ref="A5:J61" xr:uid="{71132597-1CF7-4F20-AE25-4EFDF6323970}"/>
  <tableColumns count="10">
    <tableColumn id="1" xr3:uid="{1D649918-3AAC-4580-88F5-5B49FCBB48A1}" name="Column1" dataDxfId="62"/>
    <tableColumn id="2" xr3:uid="{FC195A58-41D3-47EF-B389-34FC81715542}" name="Column2" dataDxfId="61"/>
    <tableColumn id="3" xr3:uid="{E163F50D-76E6-4C4E-9049-E7581334B403}" name="Column3" dataDxfId="60"/>
    <tableColumn id="4" xr3:uid="{2D655BBC-BCEC-476F-B630-78C93A98A79E}" name="Column4" dataDxfId="59"/>
    <tableColumn id="5" xr3:uid="{9723168C-FA26-4E15-9940-E13D1D076FB8}" name="Column5" dataDxfId="58"/>
    <tableColumn id="7" xr3:uid="{6278E025-71F0-4343-AD26-1BB5FA1677EC}" name="Column7" dataDxfId="57"/>
    <tableColumn id="9" xr3:uid="{E1EE09C0-1837-4571-9146-FED0A1B6F3B5}" name="Column9" dataDxfId="56" dataCellStyle="Comma"/>
    <tableColumn id="10" xr3:uid="{F042BB27-C67D-4556-ACF3-9F00136A0C9C}" name="Column10" dataDxfId="55" dataCellStyle="Comma"/>
    <tableColumn id="11" xr3:uid="{1398C177-43F4-443B-A472-0962EA9C2978}" name="Column11" dataDxfId="54" dataCellStyle="Comma"/>
    <tableColumn id="6" xr3:uid="{9A6CAB69-0A14-440F-A606-13C9D06818AC}" name="Column12" dataDxfId="53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38455FC-93AC-42FB-A559-407246167D40}" name="Table16" displayName="Table16" ref="A5:J74" totalsRowShown="0" headerRowDxfId="52" headerRowCellStyle="Comma">
  <autoFilter ref="A5:J74" xr:uid="{CBEA1151-24AC-44C6-ADAC-FE7673D7543D}"/>
  <tableColumns count="10">
    <tableColumn id="1" xr3:uid="{A593FE9D-744E-40FC-BF7F-B41472A42287}" name="Column1" dataDxfId="51"/>
    <tableColumn id="2" xr3:uid="{5A652471-F4F8-4C1A-93AA-74CFEFD60515}" name="Column2" dataDxfId="50"/>
    <tableColumn id="3" xr3:uid="{73DE4C81-C14A-4AA7-82C9-4A5261DEDF74}" name="Column3" dataDxfId="49"/>
    <tableColumn id="4" xr3:uid="{ACE22607-8920-4851-B92C-AC8F079BACEB}" name="Column4" dataDxfId="48"/>
    <tableColumn id="5" xr3:uid="{6B7195F0-ECF3-4950-A62A-5BEDA8567F10}" name="Column5" dataDxfId="47"/>
    <tableColumn id="7" xr3:uid="{4A7DB3F8-E6C4-400D-A6D3-8A79DB6229F8}" name="Column7" dataDxfId="46"/>
    <tableColumn id="9" xr3:uid="{799E183D-E7AA-4D52-BA0B-2AEEE4D5C1E2}" name="Column9" dataDxfId="45" dataCellStyle="Comma"/>
    <tableColumn id="10" xr3:uid="{1C3E24A8-F1B4-462A-80B5-25CB99FB550B}" name="Column10" dataDxfId="44" dataCellStyle="Comma"/>
    <tableColumn id="11" xr3:uid="{C55774CE-4910-4EB8-8FFF-A2D56ABF5ECE}" name="Column11" dataDxfId="43" dataCellStyle="Comma"/>
    <tableColumn id="6" xr3:uid="{0F1D4211-DA46-47E1-9E6D-73ACB9B3CBEA}" name="Column1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BEB245-7FE8-4ABE-887C-A6EF5DE36739}" name="Table28" displayName="Table28" ref="A5:J58" totalsRowShown="0" headerRowDxfId="256" dataDxfId="255" headerRowCellStyle="Comma" dataCellStyle="Comma">
  <autoFilter ref="A5:J58" xr:uid="{72E35AF8-B987-4770-8212-9C4FB0A8CB3E}"/>
  <tableColumns count="10">
    <tableColumn id="1" xr3:uid="{BE378F28-61ED-4399-AB98-E175DE140D2E}" name="Column1" dataDxfId="254"/>
    <tableColumn id="2" xr3:uid="{1E5AB8D9-E8A9-4611-8957-2E5EFFF0414D}" name="Column2" dataDxfId="253"/>
    <tableColumn id="3" xr3:uid="{969BE050-3B93-4173-986F-3CBEF251F88D}" name="Column3" dataDxfId="252"/>
    <tableColumn id="4" xr3:uid="{220C0649-D06F-4BA3-BEFA-4F5EC06611FC}" name="Column4" dataDxfId="251"/>
    <tableColumn id="5" xr3:uid="{137A7E95-7443-447B-BFC0-F8FD7B79140B}" name="Column5" dataDxfId="250"/>
    <tableColumn id="6" xr3:uid="{1FADEF50-D65C-438F-ADFD-19F729A5B9C9}" name="Column6" dataDxfId="249"/>
    <tableColumn id="7" xr3:uid="{ADA560D1-A243-4715-A29B-ABFE1C66D196}" name="Column7" dataDxfId="248" dataCellStyle="Comma"/>
    <tableColumn id="8" xr3:uid="{B7D1952A-2001-4F95-A9AB-3D1F91C156C7}" name="Column8" dataDxfId="247" dataCellStyle="Comma"/>
    <tableColumn id="9" xr3:uid="{2BA776B2-1976-42AA-8FB6-0E07E5487B3E}" name="Column9" dataDxfId="246" dataCellStyle="Comma"/>
    <tableColumn id="10" xr3:uid="{5FE3FC30-E4B9-4313-94F1-642FB077943F}" name="Column10" dataDxfId="245" dataCellStyle="Percent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399E7C-7DF8-41EF-A263-96869175C5AC}" name="Table20" displayName="Table20" ref="A5:I26" totalsRowShown="0" headerRowDxfId="42" dataDxfId="41">
  <autoFilter ref="A5:I26" xr:uid="{ABEAFBC8-284D-4C72-9364-703672CD8979}"/>
  <tableColumns count="9">
    <tableColumn id="1" xr3:uid="{3C643361-AC1D-4F04-A334-EA63D9CE357C}" name="Column1" dataDxfId="40"/>
    <tableColumn id="2" xr3:uid="{FD656179-41A3-4C07-B74E-9BB8C3DCE3A2}" name="Column2" dataDxfId="39"/>
    <tableColumn id="3" xr3:uid="{BF662747-2DD7-46B2-95DF-4390D3DF1365}" name="Column3" dataDxfId="38"/>
    <tableColumn id="4" xr3:uid="{146D3474-8EB4-4437-A8A3-3FED29F763B3}" name="Column4" dataDxfId="37"/>
    <tableColumn id="5" xr3:uid="{8F6E7A65-48E7-4014-BA41-F3A6BBDF9619}" name="Column5" dataDxfId="36"/>
    <tableColumn id="6" xr3:uid="{C22B3098-D807-4D59-81CA-2FB5F2994020}" name="Column6" dataDxfId="35"/>
    <tableColumn id="7" xr3:uid="{080E50B2-7E53-4635-86BB-0C9CB7F41C7C}" name="Column7" dataDxfId="34"/>
    <tableColumn id="8" xr3:uid="{80D97FDB-C4DA-4D13-AB30-C2FB96F17E85}" name="Column8" dataDxfId="33"/>
    <tableColumn id="9" xr3:uid="{52B4BFA9-46E2-4A3A-8F9E-3E2010504677}" name="Column9" dataDxfId="32"/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C3EB570-0DBE-4051-B577-82C274E65B44}" name="Table21" displayName="Table21" ref="A6:K29" totalsRowShown="0" headerRowDxfId="31" dataDxfId="30">
  <autoFilter ref="A6:K29" xr:uid="{7FA64FDE-8D61-4A7D-82B2-1BDE5ABE9357}"/>
  <tableColumns count="11">
    <tableColumn id="1" xr3:uid="{E2ADD0EB-789E-47C7-8D2D-C16BAF427E25}" name="Column1" dataDxfId="29"/>
    <tableColumn id="2" xr3:uid="{452D830A-E861-4902-BE5C-56BFA49775C2}" name="Column2" dataDxfId="28"/>
    <tableColumn id="3" xr3:uid="{5C8CF2F7-19B7-4270-A378-72265883F0E9}" name="Column3" dataDxfId="27"/>
    <tableColumn id="4" xr3:uid="{4EBA4D49-F328-4EC3-B46E-81A5AAC461EF}" name="Column4" dataDxfId="26"/>
    <tableColumn id="5" xr3:uid="{AB18B6C9-6702-47C8-A694-61D90B9845EF}" name="Column5" dataDxfId="25"/>
    <tableColumn id="6" xr3:uid="{8B83F023-D649-46E4-BE7F-1BABBB322765}" name="Column6" dataDxfId="24"/>
    <tableColumn id="7" xr3:uid="{C71C017B-02D4-4496-868B-7A45DF789990}" name="Column7" dataDxfId="23"/>
    <tableColumn id="8" xr3:uid="{FF3083A9-7531-4A14-90E9-828E4D28E364}" name="Column8" dataDxfId="22"/>
    <tableColumn id="9" xr3:uid="{5B7ADEF4-3931-43CF-AA3B-6124415608CA}" name="Column9" dataDxfId="21"/>
    <tableColumn id="10" xr3:uid="{8755B089-72D4-43FC-9290-1AE6E2F62648}" name="Column10" dataDxfId="20"/>
    <tableColumn id="11" xr3:uid="{9D686F86-2206-4F9D-A1DB-473DE02BCFBF}" name="Column11" dataDxfId="19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1320E3D-D64B-43F0-BA76-3DE49D356A8E}" name="Table2612" displayName="Table2612" ref="A5:J59" totalsRowShown="0" headerRowDxfId="244" dataDxfId="243" headerRowCellStyle="Comma" dataCellStyle="Comma">
  <autoFilter ref="A5:J59" xr:uid="{068039B3-E886-466E-8E48-2EFE893780DF}"/>
  <tableColumns count="10">
    <tableColumn id="1" xr3:uid="{A70722E6-0119-4D8B-8337-EF50D8309163}" name="Column1" dataDxfId="242"/>
    <tableColumn id="2" xr3:uid="{24238987-1AE6-492E-A70C-37201D447954}" name="Column2" dataDxfId="241"/>
    <tableColumn id="3" xr3:uid="{F192B7D4-D807-4BA2-9CAB-71ABFAB2643B}" name="Column3" dataDxfId="240"/>
    <tableColumn id="4" xr3:uid="{E1A60F19-80FF-4BE0-9B12-3681864E1F0C}" name="Column4" dataDxfId="239"/>
    <tableColumn id="5" xr3:uid="{783BC3E7-8CDF-44A1-BB69-C162148113C2}" name="Column5" dataDxfId="238"/>
    <tableColumn id="6" xr3:uid="{41B10E2E-CAA8-4B81-B548-960C742ECC8D}" name="Column42" dataDxfId="237"/>
    <tableColumn id="7" xr3:uid="{8C46329C-451D-492E-A6AB-A536605A32F5}" name="Column7" dataDxfId="236" dataCellStyle="Comma"/>
    <tableColumn id="8" xr3:uid="{CF4D274B-CAD5-4A2F-BA26-9AE33908B0BA}" name="Column8" dataDxfId="235" dataCellStyle="Comma"/>
    <tableColumn id="9" xr3:uid="{676257AD-B54E-41CD-927F-981DF5441F21}" name="Column9" dataDxfId="234" dataCellStyle="Comma"/>
    <tableColumn id="10" xr3:uid="{B3FE3093-2134-4F14-9674-17E2CC5CC10E}" name="Column10" dataDxfId="233" dataCellStyle="Comm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4B9EA9-888B-4B20-A8D0-76EE4DAE4937}" name="Table26" displayName="Table26" ref="A5:J61" totalsRowShown="0" headerRowDxfId="232" dataDxfId="231" headerRowCellStyle="Comma" dataCellStyle="Comma">
  <autoFilter ref="A5:J61" xr:uid="{85BCD6A4-FD1B-4FE6-A7C7-55140DFCE59C}"/>
  <tableColumns count="10">
    <tableColumn id="1" xr3:uid="{C6463C64-489D-4E73-9DE5-0392C3AB9B8F}" name="Column1" dataDxfId="230"/>
    <tableColumn id="2" xr3:uid="{0D123EC6-521F-4F98-8FA1-E9C45E6AECFD}" name="Column2" dataDxfId="229"/>
    <tableColumn id="5" xr3:uid="{B61DC03F-E826-48CC-83E7-5D0C471F084D}" name="Column22" dataDxfId="228"/>
    <tableColumn id="3" xr3:uid="{768BEF95-34E5-4B90-AC52-F078CF69968B}" name="Column3" dataDxfId="227"/>
    <tableColumn id="4" xr3:uid="{53FFA501-18AF-4101-AB2B-C345EB3B47B7}" name="Column4" dataDxfId="226"/>
    <tableColumn id="11" xr3:uid="{91A68426-5383-45D6-8A6F-9DE3D6B0E8D9}" name="Column42" dataDxfId="225"/>
    <tableColumn id="6" xr3:uid="{DB501A7A-8ABD-4BAA-AFD4-7EE6666FFD72}" name="Column6" dataDxfId="224"/>
    <tableColumn id="7" xr3:uid="{909DDC9E-F9CC-435F-98F9-5A35D803D501}" name="Column7" dataDxfId="223" dataCellStyle="Comma"/>
    <tableColumn id="8" xr3:uid="{A1995ED2-47BE-4C9D-ABD8-DBB42AA7210C}" name="Column8" dataDxfId="222" dataCellStyle="Comma"/>
    <tableColumn id="9" xr3:uid="{729CBA75-C967-494B-8072-06FACF64AD2A}" name="Column9" dataDxfId="221" dataCellStyle="Comma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33D69D-BDA1-4C40-BC64-C3A984F666F9}" name="Table4" displayName="Table4" ref="A5:Y63" totalsRowShown="0" headerRowDxfId="220" dataDxfId="219" headerRowCellStyle="Comma" dataCellStyle="Comma">
  <autoFilter ref="A5:Y63" xr:uid="{499BAF52-2E5A-408A-9F88-3A35AD290141}"/>
  <tableColumns count="25">
    <tableColumn id="1" xr3:uid="{2533108C-8E4C-46BA-8BC1-9970903C0FDE}" name="Column1" dataDxfId="218"/>
    <tableColumn id="2" xr3:uid="{CB5120B2-362A-46BD-A0FC-75ECA1E9F9E1}" name="Column2" dataDxfId="217"/>
    <tableColumn id="4" xr3:uid="{1FE21E91-4856-4B75-8B7B-8B6CCC6AB77D}" name="Column24" dataDxfId="216"/>
    <tableColumn id="17" xr3:uid="{3D1A6CFC-1F8C-43A8-88B0-B8C8724F87BA}" name="Column23" dataDxfId="215"/>
    <tableColumn id="16" xr3:uid="{85074E81-649C-47BC-81E5-75E25F384FC7}" name="Column22" dataDxfId="214"/>
    <tableColumn id="3" xr3:uid="{7CC6B96D-EFBB-495D-859B-33D9CCDC96C9}" name="Column3" dataDxfId="213"/>
    <tableColumn id="6" xr3:uid="{DB9C764D-60AB-4435-BA40-25BEF0E218D7}" name="Column6" dataDxfId="212"/>
    <tableColumn id="7" xr3:uid="{4D260B51-9EEF-493F-8AC8-4D61AE047DBD}" name="Column7" dataDxfId="211" dataCellStyle="Comma"/>
    <tableColumn id="8" xr3:uid="{BD732F9D-F2AB-4AB4-A590-E6DD02663DF8}" name="Column8" dataDxfId="210" dataCellStyle="Comma"/>
    <tableColumn id="9" xr3:uid="{90F4758E-7172-4476-8BBE-F3601B5933CC}" name="Column9" dataDxfId="209" dataCellStyle="Comma"/>
    <tableColumn id="10" xr3:uid="{9F8F8A03-C2F3-4E02-A218-4690F01FEF31}" name="Column10" dataDxfId="208" dataCellStyle="Comma"/>
    <tableColumn id="11" xr3:uid="{7B5901FD-BA40-46CC-BC1F-9084D0EB5F28}" name="Column11" dataDxfId="207" dataCellStyle="Comma"/>
    <tableColumn id="12" xr3:uid="{6A651EE1-98AF-44D0-9CA3-58F822166054}" name="Column12" dataDxfId="206" dataCellStyle="Comma"/>
    <tableColumn id="13" xr3:uid="{A6104748-1BC4-412B-8938-B19FEAD3B5B9}" name="Column13" dataDxfId="205" dataCellStyle="Comma"/>
    <tableColumn id="14" xr3:uid="{14E018EC-E869-486F-91E3-2D7D2C8A365C}" name="Column14" dataDxfId="204" dataCellStyle="Comma"/>
    <tableColumn id="15" xr3:uid="{A54AAE2C-7BC4-4CEC-880E-6887459DE7AD}" name="Column15" dataDxfId="203" dataCellStyle="Comma"/>
    <tableColumn id="5" xr3:uid="{73D11F30-3607-459A-ACBD-6BB0A0DF4658}" name="Column16" dataDxfId="202" dataCellStyle="Comma"/>
    <tableColumn id="18" xr3:uid="{51AB8767-0863-43DB-A91A-498939B69E68}" name="Column17" dataDxfId="201" dataCellStyle="Comma"/>
    <tableColumn id="19" xr3:uid="{BF46EC0D-F608-4F02-84F2-BC22F555565F}" name="Column18" dataDxfId="200" dataCellStyle="Comma"/>
    <tableColumn id="20" xr3:uid="{D128A00A-988F-49F8-A9FA-6B3832950DB2}" name="Column19" dataDxfId="199" dataCellStyle="Comma"/>
    <tableColumn id="21" xr3:uid="{3580BCA4-54CA-4476-BF06-31D29677CFD3}" name="Column20" dataDxfId="198" dataCellStyle="Comma"/>
    <tableColumn id="22" xr3:uid="{63527140-632C-4D23-A953-2D41C38AE322}" name="Column21" dataDxfId="197" dataCellStyle="Comma"/>
    <tableColumn id="23" xr3:uid="{CA7B18AD-2365-43BE-ADF3-9250E1CCDBC1}" name="Column212" dataDxfId="196" dataCellStyle="Comma"/>
    <tableColumn id="24" xr3:uid="{D324403B-7C65-4A36-BB56-4AAAA98D9CF4}" name="Column213" dataDxfId="195" dataCellStyle="Comma">
      <calculatedColumnFormula>ROUND(H6+J6+L6+N6+P6+R6+T6+V6,5)</calculatedColumnFormula>
    </tableColumn>
    <tableColumn id="25" xr3:uid="{8F2D1D15-5590-4C95-8B0E-97F7A1B834F2}" name="Column214" dataDxfId="194" dataCellStyle="Comma">
      <calculatedColumnFormula>ROUND(I6+K6+M6+O6+Q6+S6+U6+W6,5)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91FFF0-3FE4-4C64-9ABF-BB5B5ACBBB88}" name="Table3" displayName="Table3" ref="A5:J45" totalsRowShown="0" headerRowDxfId="193" dataDxfId="192" headerRowCellStyle="Comma" dataCellStyle="Comma">
  <autoFilter ref="A5:J45" xr:uid="{E4C6928F-C900-427D-80D8-5979B5F04772}"/>
  <tableColumns count="10">
    <tableColumn id="2" xr3:uid="{D8BDCDB2-C809-4CE8-AF74-17E6E4B95A49}" name="Column2" dataDxfId="191"/>
    <tableColumn id="3" xr3:uid="{0EE90943-2CA2-4450-8398-F012379A155E}" name="Column3" dataDxfId="190"/>
    <tableColumn id="6" xr3:uid="{12D01933-B307-4C31-A0F1-643D377AE221}" name="Column6" dataDxfId="189"/>
    <tableColumn id="5" xr3:uid="{2977F943-1738-4B9B-87D7-B34E813E236A}" name="Column62" dataDxfId="188"/>
    <tableColumn id="7" xr3:uid="{6A169F5C-869E-4AEF-8128-F31EBF2A47A1}" name="Column7" dataDxfId="187"/>
    <tableColumn id="8" xr3:uid="{684A68B3-317A-4026-AE96-9C9D8CCA3EAC}" name="Column8" dataDxfId="186" dataCellStyle="Comma"/>
    <tableColumn id="9" xr3:uid="{843D3EE2-A28A-40CF-90B2-BE498A643723}" name="Column9" dataDxfId="185" dataCellStyle="Comma"/>
    <tableColumn id="10" xr3:uid="{8AE0DBEE-D389-4F52-BFF4-C44997FBB413}" name="Column10" dataDxfId="184" dataCellStyle="Comma"/>
    <tableColumn id="11" xr3:uid="{0DAD8BE6-BAFA-4336-A2AE-6FBF3545DDA6}" name="Column11" dataDxfId="183" dataCellStyle="Comma"/>
    <tableColumn id="4" xr3:uid="{A5818834-0D8C-4B3A-AC7C-D8C92311CEF6}" name="Column12" dataDxfId="182" dataCellStyle="Percent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742A99-067D-4E30-8D4B-FA3974D4FED0}" name="Table1" displayName="Table1" ref="A5:J45" totalsRowShown="0" headerRowDxfId="181" dataDxfId="180" dataCellStyle="Comma">
  <autoFilter ref="A5:J45" xr:uid="{3A8A7BFA-C7F2-46E8-B8DD-06E0B75D23A2}"/>
  <tableColumns count="10">
    <tableColumn id="2" xr3:uid="{B9DAF4D9-B7CA-4013-8909-C8AC42007FD2}" name="Column2" dataDxfId="179"/>
    <tableColumn id="3" xr3:uid="{5F2CEBDE-1A9D-4F65-8013-31051421751F}" name="Column3" dataDxfId="178"/>
    <tableColumn id="4" xr3:uid="{DB47B092-43D1-4E14-AD03-3D3E55772670}" name="Column4" dataDxfId="177"/>
    <tableColumn id="11" xr3:uid="{98DA9B31-9233-4513-BFDD-1B3A416A13EC}" name="Column42" dataDxfId="176"/>
    <tableColumn id="5" xr3:uid="{EA13E0A1-66BE-471E-88B2-985DB7F21966}" name="Column5" dataDxfId="175"/>
    <tableColumn id="6" xr3:uid="{015F770A-3901-45F4-8429-6D871B54F6D4}" name="Column6" dataDxfId="174"/>
    <tableColumn id="7" xr3:uid="{09BE7041-04FC-4365-83CB-7D9A94651DD5}" name="Column7" dataDxfId="173" dataCellStyle="Comma"/>
    <tableColumn id="8" xr3:uid="{8043DF15-4278-4509-B390-C038049FB3CD}" name="Column8" dataDxfId="172" dataCellStyle="Comma"/>
    <tableColumn id="9" xr3:uid="{020D16B9-45A6-45E5-9C84-E9A47D8F764C}" name="Column9" dataDxfId="171" dataCellStyle="Comma"/>
    <tableColumn id="10" xr3:uid="{6239D1A2-4A50-4D04-924D-FC36908B3305}" name="Column10" dataDxfId="170" dataCellStyle="Percent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C7A159-2D27-4F91-A134-95E63D8A796C}" name="Table37" displayName="Table37" ref="A5:J56" totalsRowShown="0" headerRowDxfId="169" headerRowCellStyle="Comma">
  <autoFilter ref="A5:J56" xr:uid="{DF672939-3BB5-4F4E-9559-CA7DA16F7F6B}"/>
  <tableColumns count="10">
    <tableColumn id="2" xr3:uid="{2FDB0D69-F61F-468F-AFA9-F6A90CE99F5E}" name="Column2" dataDxfId="168"/>
    <tableColumn id="3" xr3:uid="{ECE76374-A4F5-406E-8B41-B72DD0D61207}" name="Column3" dataDxfId="167"/>
    <tableColumn id="5" xr3:uid="{AED72FF9-1B92-49A6-8BCD-44359EECEFAB}" name="Column5" dataDxfId="166"/>
    <tableColumn id="8" xr3:uid="{C4109E05-8595-46B1-84CE-E66C3FF7B882}" name="Column52" dataDxfId="165"/>
    <tableColumn id="4" xr3:uid="{4C46F0AE-7FE1-4B10-BFE4-BE68B82A6186}" name="Column522" dataDxfId="164"/>
    <tableColumn id="1" xr3:uid="{D22FF523-CB72-4D53-865D-99996FAF77E7}" name="Column53" dataDxfId="163"/>
    <tableColumn id="6" xr3:uid="{28B54492-56FF-4957-90C3-8A4291F7AF63}" name="Column6" dataDxfId="162"/>
    <tableColumn id="7" xr3:uid="{7C3D69EC-0C59-4B33-8D93-86179797051E}" name="Column7" dataDxfId="161" dataCellStyle="Comma"/>
    <tableColumn id="9" xr3:uid="{56CD0B8F-3388-4BC5-A9BA-515BBD016F3F}" name="Column9" dataDxfId="160" dataCellStyle="Comma"/>
    <tableColumn id="10" xr3:uid="{AAD57D38-EF0B-44A3-95F4-BC0A58BBCE69}" name="Column10" dataDxfId="159" dataCellStyle="Comma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1DC51E-3D56-4282-8271-1C0C61CD3325}" name="Table371520" displayName="Table371520" ref="A5:I36" totalsRowShown="0" headerRowDxfId="158" dataDxfId="157" headerRowCellStyle="Comma" dataCellStyle="Comma">
  <autoFilter ref="A5:I36" xr:uid="{CF5B4E25-CC9F-4C80-B922-5FB5FD782312}"/>
  <tableColumns count="9">
    <tableColumn id="2" xr3:uid="{758E9E70-FB92-47A8-881B-3BC5777CCCE3}" name="Column2" dataDxfId="156"/>
    <tableColumn id="5" xr3:uid="{7C59BEC9-39AA-4CAC-937E-69C4E5E58F5A}" name="Column5" dataDxfId="155"/>
    <tableColumn id="6" xr3:uid="{BBEF2ED9-C1D5-4BE1-B942-11CB5DB0AC73}" name="Column6" dataDxfId="154"/>
    <tableColumn id="9" xr3:uid="{9F38231D-4D83-481B-8C01-995DB40D38E8}" name="Column62" dataDxfId="153"/>
    <tableColumn id="7" xr3:uid="{3C618255-C415-449C-9A78-B36F94F7861A}" name="Column7" dataDxfId="152"/>
    <tableColumn id="8" xr3:uid="{52D9AF6D-CE7E-40D1-9D54-EDB08C3D49CF}" name="Column8" dataDxfId="151" dataCellStyle="Comma"/>
    <tableColumn id="10" xr3:uid="{0DBD8180-D3F8-49AD-AE92-F9D87CDED108}" name="Column10" dataDxfId="150" dataCellStyle="Comma"/>
    <tableColumn id="11" xr3:uid="{009FBCE2-7C67-4271-BE11-0AF8DDD2B94D}" name="Column11" dataDxfId="149" dataCellStyle="Comma"/>
    <tableColumn id="1" xr3:uid="{63DDFD69-BBCB-49DB-9128-98845AA3EB0C}" name="Column12" dataDxfId="148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11"/>
  <sheetViews>
    <sheetView workbookViewId="0">
      <selection activeCell="B3" sqref="B3"/>
    </sheetView>
  </sheetViews>
  <sheetFormatPr defaultRowHeight="15" x14ac:dyDescent="0.25"/>
  <cols>
    <col min="1" max="1" width="120" customWidth="1"/>
    <col min="257" max="257" width="67.7109375" bestFit="1" customWidth="1"/>
    <col min="513" max="513" width="67.7109375" bestFit="1" customWidth="1"/>
    <col min="769" max="769" width="67.7109375" bestFit="1" customWidth="1"/>
    <col min="1025" max="1025" width="67.7109375" bestFit="1" customWidth="1"/>
    <col min="1281" max="1281" width="67.7109375" bestFit="1" customWidth="1"/>
    <col min="1537" max="1537" width="67.7109375" bestFit="1" customWidth="1"/>
    <col min="1793" max="1793" width="67.7109375" bestFit="1" customWidth="1"/>
    <col min="2049" max="2049" width="67.7109375" bestFit="1" customWidth="1"/>
    <col min="2305" max="2305" width="67.7109375" bestFit="1" customWidth="1"/>
    <col min="2561" max="2561" width="67.7109375" bestFit="1" customWidth="1"/>
    <col min="2817" max="2817" width="67.7109375" bestFit="1" customWidth="1"/>
    <col min="3073" max="3073" width="67.7109375" bestFit="1" customWidth="1"/>
    <col min="3329" max="3329" width="67.7109375" bestFit="1" customWidth="1"/>
    <col min="3585" max="3585" width="67.7109375" bestFit="1" customWidth="1"/>
    <col min="3841" max="3841" width="67.7109375" bestFit="1" customWidth="1"/>
    <col min="4097" max="4097" width="67.7109375" bestFit="1" customWidth="1"/>
    <col min="4353" max="4353" width="67.7109375" bestFit="1" customWidth="1"/>
    <col min="4609" max="4609" width="67.7109375" bestFit="1" customWidth="1"/>
    <col min="4865" max="4865" width="67.7109375" bestFit="1" customWidth="1"/>
    <col min="5121" max="5121" width="67.7109375" bestFit="1" customWidth="1"/>
    <col min="5377" max="5377" width="67.7109375" bestFit="1" customWidth="1"/>
    <col min="5633" max="5633" width="67.7109375" bestFit="1" customWidth="1"/>
    <col min="5889" max="5889" width="67.7109375" bestFit="1" customWidth="1"/>
    <col min="6145" max="6145" width="67.7109375" bestFit="1" customWidth="1"/>
    <col min="6401" max="6401" width="67.7109375" bestFit="1" customWidth="1"/>
    <col min="6657" max="6657" width="67.7109375" bestFit="1" customWidth="1"/>
    <col min="6913" max="6913" width="67.7109375" bestFit="1" customWidth="1"/>
    <col min="7169" max="7169" width="67.7109375" bestFit="1" customWidth="1"/>
    <col min="7425" max="7425" width="67.7109375" bestFit="1" customWidth="1"/>
    <col min="7681" max="7681" width="67.7109375" bestFit="1" customWidth="1"/>
    <col min="7937" max="7937" width="67.7109375" bestFit="1" customWidth="1"/>
    <col min="8193" max="8193" width="67.7109375" bestFit="1" customWidth="1"/>
    <col min="8449" max="8449" width="67.7109375" bestFit="1" customWidth="1"/>
    <col min="8705" max="8705" width="67.7109375" bestFit="1" customWidth="1"/>
    <col min="8961" max="8961" width="67.7109375" bestFit="1" customWidth="1"/>
    <col min="9217" max="9217" width="67.7109375" bestFit="1" customWidth="1"/>
    <col min="9473" max="9473" width="67.7109375" bestFit="1" customWidth="1"/>
    <col min="9729" max="9729" width="67.7109375" bestFit="1" customWidth="1"/>
    <col min="9985" max="9985" width="67.7109375" bestFit="1" customWidth="1"/>
    <col min="10241" max="10241" width="67.7109375" bestFit="1" customWidth="1"/>
    <col min="10497" max="10497" width="67.7109375" bestFit="1" customWidth="1"/>
    <col min="10753" max="10753" width="67.7109375" bestFit="1" customWidth="1"/>
    <col min="11009" max="11009" width="67.7109375" bestFit="1" customWidth="1"/>
    <col min="11265" max="11265" width="67.7109375" bestFit="1" customWidth="1"/>
    <col min="11521" max="11521" width="67.7109375" bestFit="1" customWidth="1"/>
    <col min="11777" max="11777" width="67.7109375" bestFit="1" customWidth="1"/>
    <col min="12033" max="12033" width="67.7109375" bestFit="1" customWidth="1"/>
    <col min="12289" max="12289" width="67.7109375" bestFit="1" customWidth="1"/>
    <col min="12545" max="12545" width="67.7109375" bestFit="1" customWidth="1"/>
    <col min="12801" max="12801" width="67.7109375" bestFit="1" customWidth="1"/>
    <col min="13057" max="13057" width="67.7109375" bestFit="1" customWidth="1"/>
    <col min="13313" max="13313" width="67.7109375" bestFit="1" customWidth="1"/>
    <col min="13569" max="13569" width="67.7109375" bestFit="1" customWidth="1"/>
    <col min="13825" max="13825" width="67.7109375" bestFit="1" customWidth="1"/>
    <col min="14081" max="14081" width="67.7109375" bestFit="1" customWidth="1"/>
    <col min="14337" max="14337" width="67.7109375" bestFit="1" customWidth="1"/>
    <col min="14593" max="14593" width="67.7109375" bestFit="1" customWidth="1"/>
    <col min="14849" max="14849" width="67.7109375" bestFit="1" customWidth="1"/>
    <col min="15105" max="15105" width="67.7109375" bestFit="1" customWidth="1"/>
    <col min="15361" max="15361" width="67.7109375" bestFit="1" customWidth="1"/>
    <col min="15617" max="15617" width="67.7109375" bestFit="1" customWidth="1"/>
    <col min="15873" max="15873" width="67.7109375" bestFit="1" customWidth="1"/>
    <col min="16129" max="16129" width="67.7109375" bestFit="1" customWidth="1"/>
  </cols>
  <sheetData>
    <row r="6" spans="1:1" ht="72.75" x14ac:dyDescent="1.35">
      <c r="A6" s="4"/>
    </row>
    <row r="7" spans="1:1" ht="108.75" customHeight="1" x14ac:dyDescent="1.35">
      <c r="A7" s="4"/>
    </row>
    <row r="8" spans="1:1" ht="78.75" customHeight="1" x14ac:dyDescent="0.25">
      <c r="A8" s="83" t="s">
        <v>3</v>
      </c>
    </row>
    <row r="9" spans="1:1" ht="72.75" x14ac:dyDescent="0.25">
      <c r="A9" s="5" t="s">
        <v>4</v>
      </c>
    </row>
    <row r="10" spans="1:1" ht="42.75" x14ac:dyDescent="0.8">
      <c r="A10" s="6" t="s">
        <v>365</v>
      </c>
    </row>
    <row r="11" spans="1:1" ht="42.75" x14ac:dyDescent="0.8">
      <c r="A11" s="6" t="s">
        <v>366</v>
      </c>
    </row>
  </sheetData>
  <printOptions horizontalCentered="1"/>
  <pageMargins left="0.25" right="0.25" top="0.5" bottom="0.25" header="0.3" footer="0.3"/>
  <pageSetup scale="95" orientation="portrait" r:id="rId1"/>
  <headerFooter>
    <oddFooter>&amp;LCreated on: &amp;D&amp;C&amp;"-,Bold Italic"CONFIDENTIAL
Not for External Distribution&amp;RPage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25D6-6F94-4C06-9269-C11CEDEB63A1}">
  <sheetPr>
    <pageSetUpPr fitToPage="1"/>
  </sheetPr>
  <dimension ref="A1:I37"/>
  <sheetViews>
    <sheetView workbookViewId="0">
      <pane xSplit="6" ySplit="6" topLeftCell="G7" activePane="bottomRight" state="frozen"/>
      <selection activeCell="G63" sqref="G63"/>
      <selection pane="topRight" activeCell="G63" sqref="G63"/>
      <selection pane="bottomLeft" activeCell="G63" sqref="G63"/>
      <selection pane="bottomRight" activeCell="L28" sqref="L28"/>
    </sheetView>
  </sheetViews>
  <sheetFormatPr defaultRowHeight="15" x14ac:dyDescent="0.25"/>
  <cols>
    <col min="1" max="4" width="3.7109375" style="3" customWidth="1"/>
    <col min="5" max="5" width="5.28515625" style="18" customWidth="1"/>
    <col min="6" max="6" width="27.28515625" style="9" bestFit="1" customWidth="1"/>
    <col min="7" max="7" width="12.42578125" style="9" customWidth="1"/>
    <col min="8" max="8" width="11.7109375" style="9" customWidth="1"/>
    <col min="9" max="9" width="9.5703125" style="9" bestFit="1" customWidth="1"/>
  </cols>
  <sheetData>
    <row r="1" spans="1:9" ht="20.25" x14ac:dyDescent="0.3">
      <c r="A1" s="7" t="s">
        <v>5</v>
      </c>
    </row>
    <row r="2" spans="1:9" ht="20.25" x14ac:dyDescent="0.3">
      <c r="A2" s="7" t="s">
        <v>98</v>
      </c>
    </row>
    <row r="3" spans="1:9" ht="20.25" x14ac:dyDescent="0.3">
      <c r="A3" s="42" t="str">
        <f>+Cover!A10</f>
        <v>November 2020</v>
      </c>
    </row>
    <row r="4" spans="1:9" ht="15.75" thickBot="1" x14ac:dyDescent="0.3"/>
    <row r="5" spans="1:9" ht="16.5" hidden="1" thickTop="1" thickBot="1" x14ac:dyDescent="0.3">
      <c r="A5" s="2" t="s">
        <v>8</v>
      </c>
      <c r="B5" s="2" t="s">
        <v>11</v>
      </c>
      <c r="C5" s="2" t="s">
        <v>12</v>
      </c>
      <c r="D5" s="2" t="s">
        <v>126</v>
      </c>
      <c r="E5" s="10" t="s">
        <v>13</v>
      </c>
      <c r="F5" s="10" t="s">
        <v>14</v>
      </c>
      <c r="G5" s="10" t="s">
        <v>16</v>
      </c>
      <c r="H5" s="19" t="s">
        <v>57</v>
      </c>
      <c r="I5" s="19" t="s">
        <v>115</v>
      </c>
    </row>
    <row r="6" spans="1:9" s="86" customFormat="1" ht="27" customHeight="1" thickTop="1" thickBot="1" x14ac:dyDescent="0.25">
      <c r="A6" s="2"/>
      <c r="B6" s="2"/>
      <c r="C6" s="2"/>
      <c r="D6" s="2"/>
      <c r="E6" s="2"/>
      <c r="F6" s="2"/>
      <c r="G6" s="69" t="s">
        <v>372</v>
      </c>
      <c r="H6" s="69" t="s">
        <v>381</v>
      </c>
      <c r="I6" s="69" t="s">
        <v>97</v>
      </c>
    </row>
    <row r="7" spans="1:9" ht="15.75" thickTop="1" x14ac:dyDescent="0.25">
      <c r="A7" s="1"/>
      <c r="B7" s="1" t="s">
        <v>19</v>
      </c>
      <c r="C7" s="1"/>
      <c r="D7" s="1"/>
      <c r="E7" s="1"/>
      <c r="F7" s="1"/>
      <c r="G7" s="70"/>
      <c r="H7" s="70"/>
      <c r="I7" s="70"/>
    </row>
    <row r="8" spans="1:9" x14ac:dyDescent="0.25">
      <c r="A8" s="1"/>
      <c r="B8" s="1"/>
      <c r="C8" s="1"/>
      <c r="D8" s="1" t="s">
        <v>20</v>
      </c>
      <c r="E8" s="1"/>
      <c r="F8" s="1"/>
      <c r="G8" s="70"/>
      <c r="H8" s="70"/>
      <c r="I8" s="70"/>
    </row>
    <row r="9" spans="1:9" x14ac:dyDescent="0.25">
      <c r="A9" s="1"/>
      <c r="B9" s="1"/>
      <c r="C9" s="1"/>
      <c r="D9" s="1"/>
      <c r="E9" s="1" t="s">
        <v>23</v>
      </c>
      <c r="F9" s="1"/>
      <c r="G9" s="70"/>
      <c r="H9" s="70"/>
      <c r="I9" s="70"/>
    </row>
    <row r="10" spans="1:9" x14ac:dyDescent="0.25">
      <c r="A10" s="1"/>
      <c r="B10" s="1"/>
      <c r="C10" s="1"/>
      <c r="D10" s="1"/>
      <c r="E10" s="1"/>
      <c r="F10" s="1" t="s">
        <v>111</v>
      </c>
      <c r="G10" s="70">
        <v>4546</v>
      </c>
      <c r="H10" s="70">
        <v>7156.51</v>
      </c>
      <c r="I10" s="70">
        <f t="shared" ref="I10:I16" si="0">ROUND((G10-H10),5)</f>
        <v>-2610.5100000000002</v>
      </c>
    </row>
    <row r="11" spans="1:9" x14ac:dyDescent="0.25">
      <c r="A11" s="1"/>
      <c r="B11" s="1"/>
      <c r="C11" s="1"/>
      <c r="D11" s="1"/>
      <c r="E11" s="1"/>
      <c r="F11" s="1" t="s">
        <v>112</v>
      </c>
      <c r="G11" s="70">
        <v>421</v>
      </c>
      <c r="H11" s="70">
        <v>501.32</v>
      </c>
      <c r="I11" s="70">
        <f t="shared" si="0"/>
        <v>-80.319999999999993</v>
      </c>
    </row>
    <row r="12" spans="1:9" x14ac:dyDescent="0.25">
      <c r="A12" s="1"/>
      <c r="B12" s="1"/>
      <c r="C12" s="1"/>
      <c r="D12" s="1"/>
      <c r="E12" s="1"/>
      <c r="F12" s="1" t="s">
        <v>168</v>
      </c>
      <c r="G12" s="70">
        <v>588.75</v>
      </c>
      <c r="H12" s="70">
        <v>528.75</v>
      </c>
      <c r="I12" s="70">
        <f t="shared" si="0"/>
        <v>60</v>
      </c>
    </row>
    <row r="13" spans="1:9" x14ac:dyDescent="0.25">
      <c r="A13" s="1"/>
      <c r="B13" s="1"/>
      <c r="C13" s="1"/>
      <c r="D13" s="1"/>
      <c r="E13" s="1"/>
      <c r="F13" s="1" t="s">
        <v>113</v>
      </c>
      <c r="G13" s="70">
        <v>7585.25</v>
      </c>
      <c r="H13" s="70">
        <v>6243.5</v>
      </c>
      <c r="I13" s="70">
        <f t="shared" si="0"/>
        <v>1341.75</v>
      </c>
    </row>
    <row r="14" spans="1:9" ht="15.75" thickBot="1" x14ac:dyDescent="0.3">
      <c r="A14" s="1"/>
      <c r="B14" s="1"/>
      <c r="C14" s="1"/>
      <c r="D14" s="1"/>
      <c r="E14" s="1"/>
      <c r="F14" s="1" t="s">
        <v>321</v>
      </c>
      <c r="G14" s="70">
        <v>121.13</v>
      </c>
      <c r="H14" s="70">
        <v>0</v>
      </c>
      <c r="I14" s="70">
        <f t="shared" si="0"/>
        <v>121.13</v>
      </c>
    </row>
    <row r="15" spans="1:9" ht="15.75" thickBot="1" x14ac:dyDescent="0.3">
      <c r="A15" s="1"/>
      <c r="B15" s="1"/>
      <c r="C15" s="1"/>
      <c r="D15" s="1"/>
      <c r="E15" s="1" t="s">
        <v>114</v>
      </c>
      <c r="F15" s="1"/>
      <c r="G15" s="71">
        <f>ROUND(SUM(G9:G14),5)</f>
        <v>13262.13</v>
      </c>
      <c r="H15" s="71">
        <f>ROUND(SUM(H9:H14),5)</f>
        <v>14430.08</v>
      </c>
      <c r="I15" s="71">
        <f t="shared" si="0"/>
        <v>-1167.95</v>
      </c>
    </row>
    <row r="16" spans="1:9" x14ac:dyDescent="0.25">
      <c r="A16" s="1"/>
      <c r="B16" s="1"/>
      <c r="C16" s="1"/>
      <c r="D16" s="1" t="s">
        <v>27</v>
      </c>
      <c r="E16" s="1"/>
      <c r="F16" s="1"/>
      <c r="G16" s="70">
        <f>ROUND(G8+G15,5)</f>
        <v>13262.13</v>
      </c>
      <c r="H16" s="70">
        <f>ROUND(H8+H15,5)</f>
        <v>14430.08</v>
      </c>
      <c r="I16" s="70">
        <f t="shared" si="0"/>
        <v>-1167.95</v>
      </c>
    </row>
    <row r="17" spans="1:9" x14ac:dyDescent="0.25">
      <c r="A17" s="1"/>
      <c r="B17" s="1"/>
      <c r="C17" s="1"/>
      <c r="D17" s="1" t="s">
        <v>28</v>
      </c>
      <c r="E17" s="1"/>
      <c r="F17" s="1"/>
      <c r="G17" s="70"/>
      <c r="H17" s="70"/>
      <c r="I17" s="70"/>
    </row>
    <row r="18" spans="1:9" x14ac:dyDescent="0.25">
      <c r="A18" s="1"/>
      <c r="B18" s="1"/>
      <c r="C18" s="1"/>
      <c r="D18" s="1"/>
      <c r="E18" s="1" t="s">
        <v>30</v>
      </c>
      <c r="F18" s="1"/>
      <c r="G18" s="70"/>
      <c r="H18" s="70"/>
      <c r="I18" s="70"/>
    </row>
    <row r="19" spans="1:9" x14ac:dyDescent="0.25">
      <c r="A19" s="1"/>
      <c r="B19" s="1"/>
      <c r="C19" s="1"/>
      <c r="D19" s="1"/>
      <c r="E19" s="1"/>
      <c r="F19" s="1" t="s">
        <v>119</v>
      </c>
      <c r="G19" s="70">
        <v>3546.34</v>
      </c>
      <c r="H19" s="70">
        <v>3830.68</v>
      </c>
      <c r="I19" s="70">
        <f t="shared" ref="I19:I27" si="1">ROUND((G19-H19),5)</f>
        <v>-284.33999999999997</v>
      </c>
    </row>
    <row r="20" spans="1:9" x14ac:dyDescent="0.25">
      <c r="A20" s="1"/>
      <c r="B20" s="1"/>
      <c r="C20" s="1"/>
      <c r="D20" s="1"/>
      <c r="E20" s="1"/>
      <c r="F20" s="1" t="s">
        <v>120</v>
      </c>
      <c r="G20" s="70">
        <v>175.68</v>
      </c>
      <c r="H20" s="70">
        <v>87.73</v>
      </c>
      <c r="I20" s="70">
        <f t="shared" si="1"/>
        <v>87.95</v>
      </c>
    </row>
    <row r="21" spans="1:9" x14ac:dyDescent="0.25">
      <c r="A21" s="1"/>
      <c r="B21" s="1"/>
      <c r="C21" s="1"/>
      <c r="D21" s="1"/>
      <c r="E21" s="1"/>
      <c r="F21" s="1" t="s">
        <v>306</v>
      </c>
      <c r="G21" s="70">
        <v>53.08</v>
      </c>
      <c r="H21" s="70">
        <v>311.08999999999997</v>
      </c>
      <c r="I21" s="70">
        <f t="shared" si="1"/>
        <v>-258.01</v>
      </c>
    </row>
    <row r="22" spans="1:9" x14ac:dyDescent="0.25">
      <c r="A22" s="1"/>
      <c r="B22" s="1"/>
      <c r="C22" s="1"/>
      <c r="D22" s="1"/>
      <c r="E22" s="1"/>
      <c r="F22" s="1" t="s">
        <v>307</v>
      </c>
      <c r="G22" s="70">
        <v>677.57</v>
      </c>
      <c r="H22" s="70">
        <v>490.89</v>
      </c>
      <c r="I22" s="70">
        <f t="shared" si="1"/>
        <v>186.68</v>
      </c>
    </row>
    <row r="23" spans="1:9" x14ac:dyDescent="0.25">
      <c r="A23" s="1"/>
      <c r="B23" s="1"/>
      <c r="C23" s="1"/>
      <c r="D23" s="1"/>
      <c r="E23" s="1"/>
      <c r="F23" s="1" t="s">
        <v>176</v>
      </c>
      <c r="G23" s="70">
        <v>199.09</v>
      </c>
      <c r="H23" s="70">
        <v>0</v>
      </c>
      <c r="I23" s="70">
        <f t="shared" si="1"/>
        <v>199.09</v>
      </c>
    </row>
    <row r="24" spans="1:9" ht="15.75" thickBot="1" x14ac:dyDescent="0.3">
      <c r="A24" s="1"/>
      <c r="B24" s="1"/>
      <c r="C24" s="1"/>
      <c r="D24" s="1"/>
      <c r="E24" s="1"/>
      <c r="F24" s="1" t="s">
        <v>121</v>
      </c>
      <c r="G24" s="70">
        <v>4188.6000000000004</v>
      </c>
      <c r="H24" s="70">
        <v>3167.74</v>
      </c>
      <c r="I24" s="70">
        <f t="shared" si="1"/>
        <v>1020.86</v>
      </c>
    </row>
    <row r="25" spans="1:9" ht="15.75" thickBot="1" x14ac:dyDescent="0.3">
      <c r="A25" s="1"/>
      <c r="B25" s="1"/>
      <c r="C25" s="1"/>
      <c r="D25" s="1"/>
      <c r="E25" s="1" t="s">
        <v>122</v>
      </c>
      <c r="F25" s="1"/>
      <c r="G25" s="72">
        <f>ROUND(SUM(G18:G24),5)</f>
        <v>8840.36</v>
      </c>
      <c r="H25" s="72">
        <f>ROUND(SUM(H18:H24),5)</f>
        <v>7888.13</v>
      </c>
      <c r="I25" s="72">
        <f t="shared" si="1"/>
        <v>952.23</v>
      </c>
    </row>
    <row r="26" spans="1:9" ht="15.75" thickBot="1" x14ac:dyDescent="0.3">
      <c r="A26" s="1"/>
      <c r="B26" s="1"/>
      <c r="C26" s="1"/>
      <c r="D26" s="1" t="s">
        <v>34</v>
      </c>
      <c r="E26" s="1"/>
      <c r="F26" s="1"/>
      <c r="G26" s="71">
        <f>ROUND(G17+G25,5)</f>
        <v>8840.36</v>
      </c>
      <c r="H26" s="71">
        <f>ROUND(H17+H25,5)</f>
        <v>7888.13</v>
      </c>
      <c r="I26" s="71">
        <f t="shared" si="1"/>
        <v>952.23</v>
      </c>
    </row>
    <row r="27" spans="1:9" x14ac:dyDescent="0.25">
      <c r="A27" s="1"/>
      <c r="B27" s="1"/>
      <c r="C27" s="1" t="s">
        <v>35</v>
      </c>
      <c r="D27" s="1"/>
      <c r="E27" s="1"/>
      <c r="F27" s="1"/>
      <c r="G27" s="70">
        <f>ROUND(G16-G26,5)</f>
        <v>4421.7700000000004</v>
      </c>
      <c r="H27" s="70">
        <f>ROUND(H16-H26,5)</f>
        <v>6541.95</v>
      </c>
      <c r="I27" s="70">
        <f t="shared" si="1"/>
        <v>-2120.1799999999998</v>
      </c>
    </row>
    <row r="28" spans="1:9" x14ac:dyDescent="0.25">
      <c r="A28" s="1"/>
      <c r="B28" s="1"/>
      <c r="C28" s="1"/>
      <c r="D28" s="1" t="s">
        <v>36</v>
      </c>
      <c r="E28" s="1"/>
      <c r="F28" s="1"/>
      <c r="G28" s="70"/>
      <c r="H28" s="70"/>
      <c r="I28" s="70"/>
    </row>
    <row r="29" spans="1:9" x14ac:dyDescent="0.25">
      <c r="A29" s="1"/>
      <c r="B29" s="1"/>
      <c r="C29" s="1"/>
      <c r="D29" s="1"/>
      <c r="E29" s="1" t="s">
        <v>37</v>
      </c>
      <c r="F29" s="1"/>
      <c r="G29" s="70">
        <v>0</v>
      </c>
      <c r="H29" s="70">
        <v>159.99</v>
      </c>
      <c r="I29" s="70">
        <f>ROUND((G29-H29),5)</f>
        <v>-159.99</v>
      </c>
    </row>
    <row r="30" spans="1:9" x14ac:dyDescent="0.25">
      <c r="A30" s="1"/>
      <c r="B30" s="1"/>
      <c r="C30" s="1"/>
      <c r="D30" s="1"/>
      <c r="E30" s="1" t="s">
        <v>38</v>
      </c>
      <c r="F30" s="1"/>
      <c r="G30" s="70">
        <v>7323.71</v>
      </c>
      <c r="H30" s="70">
        <v>10718.35</v>
      </c>
      <c r="I30" s="70">
        <f>ROUND((G30-H30),5)</f>
        <v>-3394.64</v>
      </c>
    </row>
    <row r="31" spans="1:9" x14ac:dyDescent="0.25">
      <c r="A31" s="1"/>
      <c r="B31" s="1"/>
      <c r="C31" s="1"/>
      <c r="D31" s="1"/>
      <c r="E31" s="1" t="s">
        <v>39</v>
      </c>
      <c r="F31" s="1"/>
      <c r="G31" s="70"/>
      <c r="H31" s="70"/>
      <c r="I31" s="70"/>
    </row>
    <row r="32" spans="1:9" ht="15.75" thickBot="1" x14ac:dyDescent="0.3">
      <c r="A32" s="1"/>
      <c r="B32" s="1"/>
      <c r="C32" s="1"/>
      <c r="D32" s="1"/>
      <c r="E32" s="1"/>
      <c r="F32" s="1" t="s">
        <v>382</v>
      </c>
      <c r="G32" s="70">
        <v>0</v>
      </c>
      <c r="H32" s="70">
        <v>20</v>
      </c>
      <c r="I32" s="70">
        <f>ROUND((G32-H32),5)</f>
        <v>-20</v>
      </c>
    </row>
    <row r="33" spans="1:9" ht="15.75" thickBot="1" x14ac:dyDescent="0.3">
      <c r="A33" s="1"/>
      <c r="B33" s="1"/>
      <c r="C33" s="1"/>
      <c r="D33" s="1"/>
      <c r="E33" s="1" t="s">
        <v>383</v>
      </c>
      <c r="F33" s="1"/>
      <c r="G33" s="72">
        <f>ROUND(SUM(G31:G32),5)</f>
        <v>0</v>
      </c>
      <c r="H33" s="72">
        <f>ROUND(SUM(H31:H32),5)</f>
        <v>20</v>
      </c>
      <c r="I33" s="72">
        <f>ROUND((G33-H33),5)</f>
        <v>-20</v>
      </c>
    </row>
    <row r="34" spans="1:9" ht="15.75" thickBot="1" x14ac:dyDescent="0.3">
      <c r="A34" s="1"/>
      <c r="B34" s="1"/>
      <c r="C34" s="1"/>
      <c r="D34" s="1" t="s">
        <v>40</v>
      </c>
      <c r="E34" s="1"/>
      <c r="F34" s="1"/>
      <c r="G34" s="72">
        <f>ROUND(SUM(G28:G30)+G33,5)</f>
        <v>7323.71</v>
      </c>
      <c r="H34" s="72">
        <f>ROUND(SUM(H28:H30)+H33,5)</f>
        <v>10898.34</v>
      </c>
      <c r="I34" s="72">
        <f>ROUND((G34-H34),5)</f>
        <v>-3574.63</v>
      </c>
    </row>
    <row r="35" spans="1:9" ht="15.75" thickBot="1" x14ac:dyDescent="0.3">
      <c r="A35" s="1"/>
      <c r="B35" s="1" t="s">
        <v>41</v>
      </c>
      <c r="C35" s="1"/>
      <c r="D35" s="1"/>
      <c r="E35" s="1"/>
      <c r="F35" s="1"/>
      <c r="G35" s="72">
        <f>ROUND(G7+G27-G34,5)</f>
        <v>-2901.94</v>
      </c>
      <c r="H35" s="72">
        <f>ROUND(H7+H27-H34,5)</f>
        <v>-4356.3900000000003</v>
      </c>
      <c r="I35" s="72">
        <f>ROUND((G35-H35),5)</f>
        <v>1454.45</v>
      </c>
    </row>
    <row r="36" spans="1:9" ht="15.75" thickBot="1" x14ac:dyDescent="0.3">
      <c r="A36" s="1" t="s">
        <v>54</v>
      </c>
      <c r="B36" s="1"/>
      <c r="C36" s="1"/>
      <c r="D36" s="1"/>
      <c r="E36" s="1"/>
      <c r="F36" s="1"/>
      <c r="G36" s="73">
        <f>G35</f>
        <v>-2901.94</v>
      </c>
      <c r="H36" s="73">
        <f>H35</f>
        <v>-4356.3900000000003</v>
      </c>
      <c r="I36" s="73">
        <f>ROUND((G36-H36),5)</f>
        <v>1454.45</v>
      </c>
    </row>
    <row r="37" spans="1:9" ht="15.75" thickTop="1" x14ac:dyDescent="0.25"/>
  </sheetData>
  <phoneticPr fontId="7" type="noConversion"/>
  <conditionalFormatting sqref="G1:H1048576">
    <cfRule type="cellIs" dxfId="5" priority="2" operator="lessThan">
      <formula>0</formula>
    </cfRule>
  </conditionalFormatting>
  <conditionalFormatting sqref="G7:I33">
    <cfRule type="cellIs" dxfId="4" priority="1" operator="lessThan">
      <formula>0</formula>
    </cfRule>
  </conditionalFormatting>
  <printOptions horizontalCentered="1"/>
  <pageMargins left="0.7" right="0.7" top="0.75" bottom="0.75" header="0.3" footer="0.3"/>
  <pageSetup orientation="portrait" horizontalDpi="0" verticalDpi="0" r:id="rId1"/>
  <headerFooter>
    <oddFooter>&amp;LCreated on: &amp;D&amp;C&amp;"-,Bold Italic"CONFIDENTIAL
Not For External Distributio&amp;"-,Regular"n&amp;RPage: &amp;P or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0D00-8B30-4F8F-81F4-29586EC3CEB2}">
  <sheetPr>
    <pageSetUpPr fitToPage="1"/>
  </sheetPr>
  <dimension ref="A1:I51"/>
  <sheetViews>
    <sheetView workbookViewId="0">
      <pane xSplit="6" ySplit="6" topLeftCell="G27" activePane="bottomRight" state="frozen"/>
      <selection activeCell="L28" sqref="L28"/>
      <selection pane="topRight" activeCell="L28" sqref="L28"/>
      <selection pane="bottomLeft" activeCell="L28" sqref="L28"/>
      <selection pane="bottomRight" activeCell="I55" sqref="I55"/>
    </sheetView>
  </sheetViews>
  <sheetFormatPr defaultRowHeight="15" x14ac:dyDescent="0.25"/>
  <cols>
    <col min="1" max="3" width="3.7109375" style="3" customWidth="1"/>
    <col min="4" max="4" width="5.28515625" style="18" customWidth="1"/>
    <col min="5" max="5" width="4.140625" style="9" customWidth="1"/>
    <col min="6" max="6" width="31.28515625" style="9" customWidth="1"/>
    <col min="7" max="9" width="14.5703125" style="68" bestFit="1" customWidth="1"/>
  </cols>
  <sheetData>
    <row r="1" spans="1:9" ht="20.25" x14ac:dyDescent="0.3">
      <c r="A1" s="7" t="s">
        <v>5</v>
      </c>
    </row>
    <row r="2" spans="1:9" ht="20.25" x14ac:dyDescent="0.3">
      <c r="A2" s="7" t="s">
        <v>98</v>
      </c>
    </row>
    <row r="3" spans="1:9" ht="20.25" x14ac:dyDescent="0.3">
      <c r="A3" s="42" t="str">
        <f>+Cover!A11</f>
        <v>YTD Thru November 2020</v>
      </c>
    </row>
    <row r="4" spans="1:9" ht="15.75" thickBot="1" x14ac:dyDescent="0.3"/>
    <row r="5" spans="1:9" ht="16.5" hidden="1" thickTop="1" thickBot="1" x14ac:dyDescent="0.3">
      <c r="A5" s="2" t="s">
        <v>8</v>
      </c>
      <c r="B5" s="2" t="s">
        <v>11</v>
      </c>
      <c r="C5" s="2" t="s">
        <v>12</v>
      </c>
      <c r="D5" s="10" t="s">
        <v>13</v>
      </c>
      <c r="E5" s="10" t="s">
        <v>14</v>
      </c>
      <c r="F5" s="10" t="s">
        <v>16</v>
      </c>
      <c r="G5" s="99" t="s">
        <v>57</v>
      </c>
      <c r="H5" s="99" t="s">
        <v>115</v>
      </c>
      <c r="I5" s="99" t="s">
        <v>116</v>
      </c>
    </row>
    <row r="6" spans="1:9" s="86" customFormat="1" ht="27" customHeight="1" thickTop="1" thickBot="1" x14ac:dyDescent="0.3">
      <c r="A6" s="85"/>
      <c r="B6" s="85"/>
      <c r="C6" s="85"/>
      <c r="D6" s="85"/>
      <c r="E6" s="85"/>
      <c r="F6" s="85"/>
      <c r="G6" s="84" t="s">
        <v>369</v>
      </c>
      <c r="H6" s="84" t="s">
        <v>370</v>
      </c>
      <c r="I6" s="84" t="s">
        <v>97</v>
      </c>
    </row>
    <row r="7" spans="1:9" ht="15.75" thickTop="1" x14ac:dyDescent="0.25">
      <c r="A7" s="1"/>
      <c r="B7" s="1" t="s">
        <v>19</v>
      </c>
      <c r="C7" s="1"/>
      <c r="D7" s="1"/>
      <c r="E7" s="1"/>
      <c r="F7" s="1"/>
      <c r="G7" s="70"/>
      <c r="H7" s="70"/>
      <c r="I7" s="70"/>
    </row>
    <row r="8" spans="1:9" x14ac:dyDescent="0.25">
      <c r="A8" s="1"/>
      <c r="B8" s="1"/>
      <c r="C8" s="1"/>
      <c r="D8" s="1" t="s">
        <v>20</v>
      </c>
      <c r="E8" s="1"/>
      <c r="F8" s="1"/>
      <c r="G8" s="70"/>
      <c r="H8" s="70"/>
      <c r="I8" s="70"/>
    </row>
    <row r="9" spans="1:9" x14ac:dyDescent="0.25">
      <c r="A9" s="1"/>
      <c r="B9" s="1"/>
      <c r="C9" s="1"/>
      <c r="D9" s="1"/>
      <c r="E9" s="1" t="s">
        <v>23</v>
      </c>
      <c r="F9" s="1"/>
      <c r="G9" s="70"/>
      <c r="H9" s="70"/>
      <c r="I9" s="70"/>
    </row>
    <row r="10" spans="1:9" x14ac:dyDescent="0.25">
      <c r="A10" s="1"/>
      <c r="B10" s="1"/>
      <c r="C10" s="1"/>
      <c r="D10" s="1"/>
      <c r="E10" s="1"/>
      <c r="F10" s="1" t="s">
        <v>111</v>
      </c>
      <c r="G10" s="70">
        <v>37136.97</v>
      </c>
      <c r="H10" s="70">
        <v>88729.51</v>
      </c>
      <c r="I10" s="70">
        <f t="shared" ref="I10:I16" si="0">ROUND((G10-H10),5)</f>
        <v>-51592.54</v>
      </c>
    </row>
    <row r="11" spans="1:9" x14ac:dyDescent="0.25">
      <c r="A11" s="1"/>
      <c r="B11" s="1"/>
      <c r="C11" s="1"/>
      <c r="D11" s="1"/>
      <c r="E11" s="1"/>
      <c r="F11" s="1" t="s">
        <v>112</v>
      </c>
      <c r="G11" s="70">
        <v>2609.5</v>
      </c>
      <c r="H11" s="70">
        <v>7640.08</v>
      </c>
      <c r="I11" s="70">
        <f t="shared" si="0"/>
        <v>-5030.58</v>
      </c>
    </row>
    <row r="12" spans="1:9" x14ac:dyDescent="0.25">
      <c r="A12" s="1"/>
      <c r="B12" s="1"/>
      <c r="C12" s="1"/>
      <c r="D12" s="1"/>
      <c r="E12" s="1"/>
      <c r="F12" s="1" t="s">
        <v>168</v>
      </c>
      <c r="G12" s="70">
        <v>3824.23</v>
      </c>
      <c r="H12" s="70">
        <v>8329.25</v>
      </c>
      <c r="I12" s="70">
        <f t="shared" si="0"/>
        <v>-4505.0200000000004</v>
      </c>
    </row>
    <row r="13" spans="1:9" x14ac:dyDescent="0.25">
      <c r="A13" s="1"/>
      <c r="B13" s="1"/>
      <c r="C13" s="1"/>
      <c r="D13" s="1"/>
      <c r="E13" s="1"/>
      <c r="F13" s="1" t="s">
        <v>113</v>
      </c>
      <c r="G13" s="70">
        <v>38336.75</v>
      </c>
      <c r="H13" s="70">
        <v>75380.259999999995</v>
      </c>
      <c r="I13" s="70">
        <f t="shared" si="0"/>
        <v>-37043.51</v>
      </c>
    </row>
    <row r="14" spans="1:9" ht="15.75" thickBot="1" x14ac:dyDescent="0.3">
      <c r="A14" s="1"/>
      <c r="B14" s="1"/>
      <c r="C14" s="1"/>
      <c r="D14" s="1"/>
      <c r="E14" s="1"/>
      <c r="F14" s="1" t="s">
        <v>321</v>
      </c>
      <c r="G14" s="70">
        <v>191.32</v>
      </c>
      <c r="H14" s="70">
        <v>0</v>
      </c>
      <c r="I14" s="70">
        <f t="shared" si="0"/>
        <v>191.32</v>
      </c>
    </row>
    <row r="15" spans="1:9" ht="15.75" thickBot="1" x14ac:dyDescent="0.3">
      <c r="A15" s="1"/>
      <c r="B15" s="1"/>
      <c r="C15" s="1"/>
      <c r="D15" s="1"/>
      <c r="E15" s="1" t="s">
        <v>114</v>
      </c>
      <c r="F15" s="1"/>
      <c r="G15" s="71">
        <f>ROUND(SUM(G9:G14),5)</f>
        <v>82098.77</v>
      </c>
      <c r="H15" s="71">
        <f>ROUND(SUM(H9:H14),5)</f>
        <v>180079.1</v>
      </c>
      <c r="I15" s="71">
        <f t="shared" si="0"/>
        <v>-97980.33</v>
      </c>
    </row>
    <row r="16" spans="1:9" x14ac:dyDescent="0.25">
      <c r="A16" s="1"/>
      <c r="B16" s="1"/>
      <c r="C16" s="1"/>
      <c r="D16" s="1" t="s">
        <v>27</v>
      </c>
      <c r="E16" s="1"/>
      <c r="F16" s="1"/>
      <c r="G16" s="70">
        <f>ROUND(G8+G15,5)</f>
        <v>82098.77</v>
      </c>
      <c r="H16" s="70">
        <f>ROUND(H8+H15,5)</f>
        <v>180079.1</v>
      </c>
      <c r="I16" s="70">
        <f t="shared" si="0"/>
        <v>-97980.33</v>
      </c>
    </row>
    <row r="17" spans="1:9" x14ac:dyDescent="0.25">
      <c r="A17" s="1"/>
      <c r="B17" s="1"/>
      <c r="C17" s="1"/>
      <c r="D17" s="1" t="s">
        <v>28</v>
      </c>
      <c r="E17" s="1"/>
      <c r="F17" s="1"/>
      <c r="G17" s="70"/>
      <c r="H17" s="70"/>
      <c r="I17" s="70"/>
    </row>
    <row r="18" spans="1:9" x14ac:dyDescent="0.25">
      <c r="A18" s="1"/>
      <c r="B18" s="1"/>
      <c r="C18" s="1"/>
      <c r="D18" s="1"/>
      <c r="E18" s="1" t="s">
        <v>30</v>
      </c>
      <c r="F18" s="1"/>
      <c r="G18" s="70"/>
      <c r="H18" s="70"/>
      <c r="I18" s="70"/>
    </row>
    <row r="19" spans="1:9" x14ac:dyDescent="0.25">
      <c r="A19" s="1"/>
      <c r="B19" s="1"/>
      <c r="C19" s="1"/>
      <c r="D19" s="1"/>
      <c r="E19" s="1"/>
      <c r="F19" s="1" t="s">
        <v>119</v>
      </c>
      <c r="G19" s="70">
        <v>22172.71</v>
      </c>
      <c r="H19" s="70">
        <v>43723.17</v>
      </c>
      <c r="I19" s="70">
        <f t="shared" ref="I19:I27" si="1">ROUND((G19-H19),5)</f>
        <v>-21550.46</v>
      </c>
    </row>
    <row r="20" spans="1:9" x14ac:dyDescent="0.25">
      <c r="A20" s="1"/>
      <c r="B20" s="1"/>
      <c r="C20" s="1"/>
      <c r="D20" s="1"/>
      <c r="E20" s="1"/>
      <c r="F20" s="1" t="s">
        <v>120</v>
      </c>
      <c r="G20" s="70">
        <v>997.6</v>
      </c>
      <c r="H20" s="70">
        <v>3633.68</v>
      </c>
      <c r="I20" s="70">
        <f t="shared" si="1"/>
        <v>-2636.08</v>
      </c>
    </row>
    <row r="21" spans="1:9" x14ac:dyDescent="0.25">
      <c r="A21" s="1"/>
      <c r="B21" s="1"/>
      <c r="C21" s="1"/>
      <c r="D21" s="1"/>
      <c r="E21" s="1"/>
      <c r="F21" s="1" t="s">
        <v>306</v>
      </c>
      <c r="G21" s="70">
        <v>1907.8</v>
      </c>
      <c r="H21" s="70">
        <v>4890.04</v>
      </c>
      <c r="I21" s="70">
        <f t="shared" si="1"/>
        <v>-2982.24</v>
      </c>
    </row>
    <row r="22" spans="1:9" x14ac:dyDescent="0.25">
      <c r="A22" s="1"/>
      <c r="B22" s="1"/>
      <c r="C22" s="1"/>
      <c r="D22" s="1"/>
      <c r="E22" s="1"/>
      <c r="F22" s="1" t="s">
        <v>307</v>
      </c>
      <c r="G22" s="70">
        <v>4119.0200000000004</v>
      </c>
      <c r="H22" s="70">
        <v>7882.8</v>
      </c>
      <c r="I22" s="70">
        <f t="shared" si="1"/>
        <v>-3763.78</v>
      </c>
    </row>
    <row r="23" spans="1:9" x14ac:dyDescent="0.25">
      <c r="A23" s="1"/>
      <c r="B23" s="1"/>
      <c r="C23" s="1"/>
      <c r="D23" s="1"/>
      <c r="E23" s="1"/>
      <c r="F23" s="1" t="s">
        <v>176</v>
      </c>
      <c r="G23" s="70">
        <v>1556.29</v>
      </c>
      <c r="H23" s="70">
        <v>-503.33</v>
      </c>
      <c r="I23" s="70">
        <f t="shared" si="1"/>
        <v>2059.62</v>
      </c>
    </row>
    <row r="24" spans="1:9" ht="15.75" thickBot="1" x14ac:dyDescent="0.3">
      <c r="A24" s="1"/>
      <c r="B24" s="1"/>
      <c r="C24" s="1"/>
      <c r="D24" s="1"/>
      <c r="E24" s="1"/>
      <c r="F24" s="1" t="s">
        <v>121</v>
      </c>
      <c r="G24" s="70">
        <v>17571.78</v>
      </c>
      <c r="H24" s="70">
        <v>36862.239999999998</v>
      </c>
      <c r="I24" s="70">
        <f t="shared" si="1"/>
        <v>-19290.46</v>
      </c>
    </row>
    <row r="25" spans="1:9" ht="15.75" thickBot="1" x14ac:dyDescent="0.3">
      <c r="A25" s="1"/>
      <c r="B25" s="1"/>
      <c r="C25" s="1"/>
      <c r="D25" s="1"/>
      <c r="E25" s="1" t="s">
        <v>122</v>
      </c>
      <c r="F25" s="1"/>
      <c r="G25" s="72">
        <f>ROUND(SUM(G18:G24),5)</f>
        <v>48325.2</v>
      </c>
      <c r="H25" s="72">
        <f>ROUND(SUM(H18:H24),5)</f>
        <v>96488.6</v>
      </c>
      <c r="I25" s="72">
        <f t="shared" si="1"/>
        <v>-48163.4</v>
      </c>
    </row>
    <row r="26" spans="1:9" ht="15.75" thickBot="1" x14ac:dyDescent="0.3">
      <c r="A26" s="1"/>
      <c r="B26" s="1"/>
      <c r="C26" s="1"/>
      <c r="D26" s="1" t="s">
        <v>34</v>
      </c>
      <c r="E26" s="1"/>
      <c r="F26" s="1"/>
      <c r="G26" s="71">
        <f>ROUND(G17+G25,5)</f>
        <v>48325.2</v>
      </c>
      <c r="H26" s="71">
        <f>ROUND(H17+H25,5)</f>
        <v>96488.6</v>
      </c>
      <c r="I26" s="71">
        <f t="shared" si="1"/>
        <v>-48163.4</v>
      </c>
    </row>
    <row r="27" spans="1:9" x14ac:dyDescent="0.25">
      <c r="A27" s="1"/>
      <c r="B27" s="1"/>
      <c r="C27" s="1" t="s">
        <v>35</v>
      </c>
      <c r="D27" s="1"/>
      <c r="E27" s="1"/>
      <c r="F27" s="1"/>
      <c r="G27" s="70">
        <f>ROUND(G16-G26,5)</f>
        <v>33773.57</v>
      </c>
      <c r="H27" s="70">
        <f>ROUND(H16-H26,5)</f>
        <v>83590.5</v>
      </c>
      <c r="I27" s="70">
        <f t="shared" si="1"/>
        <v>-49816.93</v>
      </c>
    </row>
    <row r="28" spans="1:9" x14ac:dyDescent="0.25">
      <c r="A28" s="1"/>
      <c r="B28" s="1"/>
      <c r="C28" s="1"/>
      <c r="D28" s="1" t="s">
        <v>36</v>
      </c>
      <c r="E28" s="1"/>
      <c r="F28" s="1"/>
      <c r="G28" s="70"/>
      <c r="H28" s="70"/>
      <c r="I28" s="70"/>
    </row>
    <row r="29" spans="1:9" x14ac:dyDescent="0.25">
      <c r="A29" s="1"/>
      <c r="B29" s="1"/>
      <c r="C29" s="1"/>
      <c r="D29" s="1"/>
      <c r="E29" s="1" t="s">
        <v>37</v>
      </c>
      <c r="F29" s="1"/>
      <c r="G29" s="70">
        <v>5031</v>
      </c>
      <c r="H29" s="70">
        <v>1420.61</v>
      </c>
      <c r="I29" s="70">
        <f>ROUND((G29-H29),5)</f>
        <v>3610.39</v>
      </c>
    </row>
    <row r="30" spans="1:9" x14ac:dyDescent="0.25">
      <c r="A30" s="1"/>
      <c r="B30" s="1"/>
      <c r="C30" s="1"/>
      <c r="D30" s="1"/>
      <c r="E30" s="1" t="s">
        <v>38</v>
      </c>
      <c r="F30" s="1"/>
      <c r="G30" s="70">
        <v>61778.239999999998</v>
      </c>
      <c r="H30" s="70">
        <v>124077.67</v>
      </c>
      <c r="I30" s="70">
        <f>ROUND((G30-H30),5)</f>
        <v>-62299.43</v>
      </c>
    </row>
    <row r="31" spans="1:9" x14ac:dyDescent="0.25">
      <c r="A31" s="1"/>
      <c r="B31" s="1"/>
      <c r="C31" s="1"/>
      <c r="D31" s="1"/>
      <c r="E31" s="1" t="s">
        <v>39</v>
      </c>
      <c r="F31" s="1"/>
      <c r="G31" s="70"/>
      <c r="H31" s="70"/>
      <c r="I31" s="70"/>
    </row>
    <row r="32" spans="1:9" x14ac:dyDescent="0.25">
      <c r="A32" s="1"/>
      <c r="B32" s="1"/>
      <c r="C32" s="1"/>
      <c r="D32" s="1"/>
      <c r="E32" s="1"/>
      <c r="F32" s="1" t="s">
        <v>384</v>
      </c>
      <c r="G32" s="70">
        <v>680</v>
      </c>
      <c r="H32" s="70">
        <v>587</v>
      </c>
      <c r="I32" s="70">
        <f t="shared" ref="I32:I37" si="2">ROUND((G32-H32),5)</f>
        <v>93</v>
      </c>
    </row>
    <row r="33" spans="1:9" x14ac:dyDescent="0.25">
      <c r="A33" s="1"/>
      <c r="B33" s="1"/>
      <c r="C33" s="1"/>
      <c r="D33" s="1"/>
      <c r="E33" s="1"/>
      <c r="F33" s="1" t="s">
        <v>382</v>
      </c>
      <c r="G33" s="70">
        <v>0</v>
      </c>
      <c r="H33" s="70">
        <v>20</v>
      </c>
      <c r="I33" s="70">
        <f t="shared" si="2"/>
        <v>-20</v>
      </c>
    </row>
    <row r="34" spans="1:9" ht="15.75" thickBot="1" x14ac:dyDescent="0.3">
      <c r="A34" s="1"/>
      <c r="B34" s="1"/>
      <c r="C34" s="1"/>
      <c r="D34" s="1"/>
      <c r="E34" s="1"/>
      <c r="F34" s="1" t="s">
        <v>385</v>
      </c>
      <c r="G34" s="70">
        <v>146.43</v>
      </c>
      <c r="H34" s="70">
        <v>0</v>
      </c>
      <c r="I34" s="70">
        <f t="shared" si="2"/>
        <v>146.43</v>
      </c>
    </row>
    <row r="35" spans="1:9" ht="15.75" thickBot="1" x14ac:dyDescent="0.3">
      <c r="A35" s="1"/>
      <c r="B35" s="1"/>
      <c r="C35" s="1"/>
      <c r="D35" s="1"/>
      <c r="E35" s="1" t="s">
        <v>383</v>
      </c>
      <c r="F35" s="1"/>
      <c r="G35" s="72">
        <f>ROUND(SUM(G31:G34),5)</f>
        <v>826.43</v>
      </c>
      <c r="H35" s="72">
        <f>ROUND(SUM(H31:H34),5)</f>
        <v>607</v>
      </c>
      <c r="I35" s="72">
        <f t="shared" si="2"/>
        <v>219.43</v>
      </c>
    </row>
    <row r="36" spans="1:9" ht="15.75" thickBot="1" x14ac:dyDescent="0.3">
      <c r="A36" s="1"/>
      <c r="B36" s="1"/>
      <c r="C36" s="1"/>
      <c r="D36" s="1" t="s">
        <v>40</v>
      </c>
      <c r="E36" s="1"/>
      <c r="F36" s="1"/>
      <c r="G36" s="71">
        <f>ROUND(SUM(G28:G30)+G35,5)</f>
        <v>67635.67</v>
      </c>
      <c r="H36" s="71">
        <f>ROUND(SUM(H28:H30)+H35,5)</f>
        <v>126105.28</v>
      </c>
      <c r="I36" s="71">
        <f t="shared" si="2"/>
        <v>-58469.61</v>
      </c>
    </row>
    <row r="37" spans="1:9" x14ac:dyDescent="0.25">
      <c r="A37" s="1"/>
      <c r="B37" s="1" t="s">
        <v>41</v>
      </c>
      <c r="C37" s="1"/>
      <c r="D37" s="1"/>
      <c r="E37" s="1"/>
      <c r="F37" s="1"/>
      <c r="G37" s="70">
        <f>ROUND(G7+G27-G36,5)</f>
        <v>-33862.1</v>
      </c>
      <c r="H37" s="70">
        <f>ROUND(H7+H27-H36,5)</f>
        <v>-42514.78</v>
      </c>
      <c r="I37" s="70">
        <f t="shared" si="2"/>
        <v>8652.68</v>
      </c>
    </row>
    <row r="38" spans="1:9" x14ac:dyDescent="0.25">
      <c r="A38" s="1"/>
      <c r="B38" s="1" t="s">
        <v>42</v>
      </c>
      <c r="C38" s="1"/>
      <c r="D38" s="1"/>
      <c r="E38" s="1"/>
      <c r="F38" s="1"/>
      <c r="G38" s="70"/>
      <c r="H38" s="70"/>
      <c r="I38" s="70"/>
    </row>
    <row r="39" spans="1:9" x14ac:dyDescent="0.25">
      <c r="A39" s="1"/>
      <c r="B39" s="1"/>
      <c r="C39" s="1" t="s">
        <v>43</v>
      </c>
      <c r="D39" s="1"/>
      <c r="E39" s="1"/>
      <c r="F39" s="1"/>
      <c r="G39" s="70"/>
      <c r="H39" s="70"/>
      <c r="I39" s="70"/>
    </row>
    <row r="40" spans="1:9" x14ac:dyDescent="0.25">
      <c r="A40" s="1"/>
      <c r="B40" s="1"/>
      <c r="C40" s="1"/>
      <c r="D40" s="1" t="s">
        <v>44</v>
      </c>
      <c r="E40" s="1"/>
      <c r="F40" s="1"/>
      <c r="G40" s="70"/>
      <c r="H40" s="70"/>
      <c r="I40" s="70"/>
    </row>
    <row r="41" spans="1:9" ht="15.75" thickBot="1" x14ac:dyDescent="0.3">
      <c r="A41" s="1"/>
      <c r="B41" s="1"/>
      <c r="C41" s="1"/>
      <c r="D41" s="1"/>
      <c r="E41" s="1" t="s">
        <v>218</v>
      </c>
      <c r="F41" s="1"/>
      <c r="G41" s="70">
        <v>3301.54</v>
      </c>
      <c r="H41" s="70">
        <v>8132.6</v>
      </c>
      <c r="I41" s="70">
        <f>ROUND((G41-H41),5)</f>
        <v>-4831.0600000000004</v>
      </c>
    </row>
    <row r="42" spans="1:9" ht="15.75" thickBot="1" x14ac:dyDescent="0.3">
      <c r="A42" s="1"/>
      <c r="B42" s="1"/>
      <c r="C42" s="1"/>
      <c r="D42" s="1" t="s">
        <v>48</v>
      </c>
      <c r="E42" s="1"/>
      <c r="F42" s="1"/>
      <c r="G42" s="71">
        <f>ROUND(SUM(G40:G41),5)</f>
        <v>3301.54</v>
      </c>
      <c r="H42" s="71">
        <f>ROUND(SUM(H40:H41),5)</f>
        <v>8132.6</v>
      </c>
      <c r="I42" s="71">
        <f>ROUND((G42-H42),5)</f>
        <v>-4831.0600000000004</v>
      </c>
    </row>
    <row r="43" spans="1:9" x14ac:dyDescent="0.25">
      <c r="A43" s="1"/>
      <c r="B43" s="1"/>
      <c r="C43" s="1" t="s">
        <v>49</v>
      </c>
      <c r="D43" s="1"/>
      <c r="E43" s="1"/>
      <c r="F43" s="1"/>
      <c r="G43" s="70">
        <f>ROUND(G39+G42,5)</f>
        <v>3301.54</v>
      </c>
      <c r="H43" s="70">
        <f>ROUND(H39+H42,5)</f>
        <v>8132.6</v>
      </c>
      <c r="I43" s="70">
        <f>ROUND((G43-H43),5)</f>
        <v>-4831.0600000000004</v>
      </c>
    </row>
    <row r="44" spans="1:9" x14ac:dyDescent="0.25">
      <c r="A44" s="1"/>
      <c r="B44" s="1"/>
      <c r="C44" s="1" t="s">
        <v>50</v>
      </c>
      <c r="D44" s="1"/>
      <c r="E44" s="1"/>
      <c r="F44" s="1"/>
      <c r="G44" s="70"/>
      <c r="H44" s="70"/>
      <c r="I44" s="70"/>
    </row>
    <row r="45" spans="1:9" x14ac:dyDescent="0.25">
      <c r="A45" s="1"/>
      <c r="B45" s="1"/>
      <c r="C45" s="1"/>
      <c r="D45" s="1" t="s">
        <v>51</v>
      </c>
      <c r="E45" s="1"/>
      <c r="F45" s="1"/>
      <c r="G45" s="70"/>
      <c r="H45" s="70"/>
      <c r="I45" s="70"/>
    </row>
    <row r="46" spans="1:9" ht="15.75" thickBot="1" x14ac:dyDescent="0.3">
      <c r="A46" s="1"/>
      <c r="B46" s="1"/>
      <c r="C46" s="1"/>
      <c r="D46" s="1"/>
      <c r="E46" s="1" t="s">
        <v>200</v>
      </c>
      <c r="F46" s="1"/>
      <c r="G46" s="70">
        <v>2169.96</v>
      </c>
      <c r="H46" s="70">
        <v>0</v>
      </c>
      <c r="I46" s="70">
        <f>ROUND((G46-H46),5)</f>
        <v>2169.96</v>
      </c>
    </row>
    <row r="47" spans="1:9" ht="15.75" thickBot="1" x14ac:dyDescent="0.3">
      <c r="A47" s="1"/>
      <c r="B47" s="1"/>
      <c r="C47" s="1"/>
      <c r="D47" s="1" t="s">
        <v>201</v>
      </c>
      <c r="E47" s="1"/>
      <c r="F47" s="1"/>
      <c r="G47" s="72">
        <f>ROUND(SUM(G45:G46),5)</f>
        <v>2169.96</v>
      </c>
      <c r="H47" s="72">
        <f>ROUND(SUM(H45:H46),5)</f>
        <v>0</v>
      </c>
      <c r="I47" s="72">
        <f>ROUND((G47-H47),5)</f>
        <v>2169.96</v>
      </c>
    </row>
    <row r="48" spans="1:9" ht="15.75" thickBot="1" x14ac:dyDescent="0.3">
      <c r="A48" s="1"/>
      <c r="B48" s="1"/>
      <c r="C48" s="1" t="s">
        <v>52</v>
      </c>
      <c r="D48" s="1"/>
      <c r="E48" s="1"/>
      <c r="F48" s="1"/>
      <c r="G48" s="72">
        <f>ROUND(G44+G47,5)</f>
        <v>2169.96</v>
      </c>
      <c r="H48" s="72">
        <f>ROUND(H44+H47,5)</f>
        <v>0</v>
      </c>
      <c r="I48" s="72">
        <f>ROUND((G48-H48),5)</f>
        <v>2169.96</v>
      </c>
    </row>
    <row r="49" spans="1:9" ht="15.75" thickBot="1" x14ac:dyDescent="0.3">
      <c r="A49" s="1"/>
      <c r="B49" s="1" t="s">
        <v>53</v>
      </c>
      <c r="C49" s="1"/>
      <c r="D49" s="1"/>
      <c r="E49" s="1"/>
      <c r="F49" s="1"/>
      <c r="G49" s="72">
        <f>ROUND(G38+G43-G48,5)</f>
        <v>1131.58</v>
      </c>
      <c r="H49" s="72">
        <f>ROUND(H38+H43-H48,5)</f>
        <v>8132.6</v>
      </c>
      <c r="I49" s="72">
        <f>ROUND((G49-H49),5)</f>
        <v>-7001.02</v>
      </c>
    </row>
    <row r="50" spans="1:9" ht="15.75" thickBot="1" x14ac:dyDescent="0.3">
      <c r="A50" s="1" t="s">
        <v>54</v>
      </c>
      <c r="B50" s="1"/>
      <c r="C50" s="1"/>
      <c r="D50" s="1"/>
      <c r="E50" s="1"/>
      <c r="F50" s="1"/>
      <c r="G50" s="73">
        <f>ROUND(G37+G49,5)</f>
        <v>-32730.52</v>
      </c>
      <c r="H50" s="73">
        <f>ROUND(H37+H49,5)</f>
        <v>-34382.18</v>
      </c>
      <c r="I50" s="73">
        <f>ROUND((G50-H50),5)</f>
        <v>1651.66</v>
      </c>
    </row>
    <row r="51" spans="1:9" ht="15.75" thickTop="1" x14ac:dyDescent="0.25"/>
  </sheetData>
  <phoneticPr fontId="7" type="noConversion"/>
  <conditionalFormatting sqref="F1:I1048576">
    <cfRule type="cellIs" dxfId="3" priority="2" operator="lessThan">
      <formula>0</formula>
    </cfRule>
  </conditionalFormatting>
  <printOptions horizontalCentered="1"/>
  <pageMargins left="0.7" right="0.7" top="0.75" bottom="0.75" header="0.3" footer="0.3"/>
  <pageSetup scale="90" orientation="portrait" horizontalDpi="1200" verticalDpi="1200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BFB0-0B32-49EC-9FCA-2E667AD8A5E5}">
  <sheetPr>
    <pageSetUpPr fitToPage="1"/>
  </sheetPr>
  <dimension ref="A1:I58"/>
  <sheetViews>
    <sheetView workbookViewId="0">
      <selection activeCell="M13" sqref="M13"/>
    </sheetView>
  </sheetViews>
  <sheetFormatPr defaultRowHeight="15" x14ac:dyDescent="0.25"/>
  <cols>
    <col min="1" max="6" width="3.7109375" customWidth="1"/>
    <col min="7" max="7" width="32.140625" style="9" customWidth="1"/>
    <col min="8" max="8" width="11.7109375" style="9" customWidth="1"/>
    <col min="9" max="9" width="12" style="9" customWidth="1"/>
  </cols>
  <sheetData>
    <row r="1" spans="1:9" ht="20.25" x14ac:dyDescent="0.3">
      <c r="A1" s="7" t="s">
        <v>5</v>
      </c>
    </row>
    <row r="2" spans="1:9" ht="20.25" x14ac:dyDescent="0.3">
      <c r="A2" s="7" t="s">
        <v>129</v>
      </c>
    </row>
    <row r="3" spans="1:9" ht="20.25" x14ac:dyDescent="0.3">
      <c r="A3" s="42" t="str">
        <f>+Cover!A10</f>
        <v>November 2020</v>
      </c>
    </row>
    <row r="4" spans="1:9" ht="15.75" thickBot="1" x14ac:dyDescent="0.3"/>
    <row r="5" spans="1:9" ht="16.5" hidden="1" thickTop="1" thickBot="1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10" t="s">
        <v>15</v>
      </c>
      <c r="H5" s="10" t="s">
        <v>16</v>
      </c>
      <c r="I5" s="10" t="s">
        <v>57</v>
      </c>
    </row>
    <row r="6" spans="1:9" s="40" customFormat="1" ht="16.5" thickTop="1" thickBot="1" x14ac:dyDescent="0.3">
      <c r="A6" s="2"/>
      <c r="B6" s="2"/>
      <c r="C6" s="2"/>
      <c r="D6" s="2"/>
      <c r="E6" s="2"/>
      <c r="F6" s="2"/>
      <c r="G6" s="2"/>
      <c r="H6" s="60" t="s">
        <v>372</v>
      </c>
      <c r="I6" s="60" t="s">
        <v>369</v>
      </c>
    </row>
    <row r="7" spans="1:9" ht="15.75" thickTop="1" x14ac:dyDescent="0.25">
      <c r="A7" s="1"/>
      <c r="B7" s="1" t="s">
        <v>19</v>
      </c>
      <c r="C7" s="1"/>
      <c r="D7" s="1"/>
      <c r="E7" s="1"/>
      <c r="F7" s="1"/>
      <c r="G7" s="1"/>
      <c r="H7" s="43"/>
      <c r="I7" s="43"/>
    </row>
    <row r="8" spans="1:9" x14ac:dyDescent="0.25">
      <c r="A8" s="1"/>
      <c r="B8" s="1"/>
      <c r="C8" s="1"/>
      <c r="D8" s="1" t="s">
        <v>28</v>
      </c>
      <c r="E8" s="1"/>
      <c r="F8" s="1"/>
      <c r="G8" s="1"/>
      <c r="H8" s="43"/>
      <c r="I8" s="43"/>
    </row>
    <row r="9" spans="1:9" x14ac:dyDescent="0.25">
      <c r="A9" s="1"/>
      <c r="B9" s="1"/>
      <c r="C9" s="1"/>
      <c r="D9" s="1"/>
      <c r="E9" s="1" t="s">
        <v>32</v>
      </c>
      <c r="F9" s="1"/>
      <c r="G9" s="1"/>
      <c r="H9" s="43"/>
      <c r="I9" s="43"/>
    </row>
    <row r="10" spans="1:9" x14ac:dyDescent="0.25">
      <c r="A10" s="1"/>
      <c r="B10" s="1"/>
      <c r="C10" s="1"/>
      <c r="D10" s="1"/>
      <c r="E10" s="1"/>
      <c r="F10" s="1" t="s">
        <v>162</v>
      </c>
      <c r="G10" s="1"/>
      <c r="H10" s="43"/>
      <c r="I10" s="43"/>
    </row>
    <row r="11" spans="1:9" x14ac:dyDescent="0.25">
      <c r="A11" s="1"/>
      <c r="B11" s="1"/>
      <c r="C11" s="1"/>
      <c r="D11" s="1"/>
      <c r="E11" s="1"/>
      <c r="F11" s="1"/>
      <c r="G11" s="1" t="s">
        <v>196</v>
      </c>
      <c r="H11" s="43">
        <v>0</v>
      </c>
      <c r="I11" s="43">
        <v>64.92</v>
      </c>
    </row>
    <row r="12" spans="1:9" ht="15.75" thickBot="1" x14ac:dyDescent="0.3">
      <c r="A12" s="1"/>
      <c r="B12" s="1"/>
      <c r="C12" s="1"/>
      <c r="D12" s="1"/>
      <c r="E12" s="1"/>
      <c r="F12" s="1"/>
      <c r="G12" s="1" t="s">
        <v>163</v>
      </c>
      <c r="H12" s="43">
        <v>0</v>
      </c>
      <c r="I12" s="43">
        <v>45</v>
      </c>
    </row>
    <row r="13" spans="1:9" ht="15.75" thickBot="1" x14ac:dyDescent="0.3">
      <c r="A13" s="1"/>
      <c r="B13" s="1"/>
      <c r="C13" s="1"/>
      <c r="D13" s="1"/>
      <c r="E13" s="1"/>
      <c r="F13" s="1" t="s">
        <v>164</v>
      </c>
      <c r="G13" s="1"/>
      <c r="H13" s="44">
        <f>ROUND(SUM(H10:H12),5)</f>
        <v>0</v>
      </c>
      <c r="I13" s="44">
        <f>ROUND(SUM(I10:I12),5)</f>
        <v>109.92</v>
      </c>
    </row>
    <row r="14" spans="1:9" ht="15.75" thickBot="1" x14ac:dyDescent="0.3">
      <c r="A14" s="1"/>
      <c r="B14" s="1"/>
      <c r="C14" s="1"/>
      <c r="D14" s="1"/>
      <c r="E14" s="1" t="s">
        <v>135</v>
      </c>
      <c r="F14" s="1"/>
      <c r="G14" s="1"/>
      <c r="H14" s="44">
        <f>ROUND(H9+H13,5)</f>
        <v>0</v>
      </c>
      <c r="I14" s="44">
        <f>ROUND(I9+I13,5)</f>
        <v>109.92</v>
      </c>
    </row>
    <row r="15" spans="1:9" ht="15.75" thickBot="1" x14ac:dyDescent="0.3">
      <c r="A15" s="1"/>
      <c r="B15" s="1"/>
      <c r="C15" s="1"/>
      <c r="D15" s="1" t="s">
        <v>34</v>
      </c>
      <c r="E15" s="1"/>
      <c r="F15" s="1"/>
      <c r="G15" s="1"/>
      <c r="H15" s="44">
        <f>ROUND(H8+H14,5)</f>
        <v>0</v>
      </c>
      <c r="I15" s="44">
        <f>ROUND(I8+I14,5)</f>
        <v>109.92</v>
      </c>
    </row>
    <row r="16" spans="1:9" ht="15.75" thickBot="1" x14ac:dyDescent="0.3">
      <c r="A16" s="1"/>
      <c r="B16" s="1"/>
      <c r="C16" s="1" t="s">
        <v>35</v>
      </c>
      <c r="D16" s="1"/>
      <c r="E16" s="1"/>
      <c r="F16" s="1"/>
      <c r="G16" s="1"/>
      <c r="H16" s="61">
        <f>-H15</f>
        <v>0</v>
      </c>
      <c r="I16" s="61">
        <f>-I15</f>
        <v>-109.92</v>
      </c>
    </row>
    <row r="17" spans="1:9" x14ac:dyDescent="0.25">
      <c r="A17" s="1"/>
      <c r="B17" s="1" t="s">
        <v>41</v>
      </c>
      <c r="C17" s="1"/>
      <c r="D17" s="1"/>
      <c r="E17" s="1"/>
      <c r="F17" s="1"/>
      <c r="G17" s="1"/>
      <c r="H17" s="43">
        <f>ROUND(H7+H16,5)</f>
        <v>0</v>
      </c>
      <c r="I17" s="43">
        <f>ROUND(I7+I16,5)</f>
        <v>-109.92</v>
      </c>
    </row>
    <row r="18" spans="1:9" x14ac:dyDescent="0.25">
      <c r="A18" s="1"/>
      <c r="B18" s="1" t="s">
        <v>42</v>
      </c>
      <c r="C18" s="1"/>
      <c r="D18" s="1"/>
      <c r="E18" s="1"/>
      <c r="F18" s="1"/>
      <c r="G18" s="1"/>
      <c r="H18" s="43"/>
      <c r="I18" s="43"/>
    </row>
    <row r="19" spans="1:9" x14ac:dyDescent="0.25">
      <c r="A19" s="1"/>
      <c r="B19" s="1"/>
      <c r="C19" s="1" t="s">
        <v>50</v>
      </c>
      <c r="D19" s="1"/>
      <c r="E19" s="1"/>
      <c r="F19" s="1"/>
      <c r="G19" s="1"/>
      <c r="H19" s="43"/>
      <c r="I19" s="43"/>
    </row>
    <row r="20" spans="1:9" x14ac:dyDescent="0.25">
      <c r="A20" s="1"/>
      <c r="B20" s="1"/>
      <c r="C20" s="1"/>
      <c r="D20" s="1" t="s">
        <v>51</v>
      </c>
      <c r="E20" s="1"/>
      <c r="F20" s="1"/>
      <c r="G20" s="1"/>
      <c r="H20" s="43"/>
      <c r="I20" s="43"/>
    </row>
    <row r="21" spans="1:9" ht="15.75" thickBot="1" x14ac:dyDescent="0.3">
      <c r="A21" s="1"/>
      <c r="B21" s="1"/>
      <c r="C21" s="1"/>
      <c r="D21" s="1"/>
      <c r="E21" s="1" t="s">
        <v>202</v>
      </c>
      <c r="F21" s="1"/>
      <c r="G21" s="1"/>
      <c r="H21" s="43">
        <v>0</v>
      </c>
      <c r="I21" s="43">
        <v>300</v>
      </c>
    </row>
    <row r="22" spans="1:9" ht="15.75" thickBot="1" x14ac:dyDescent="0.3">
      <c r="A22" s="1"/>
      <c r="B22" s="1"/>
      <c r="C22" s="1"/>
      <c r="D22" s="1" t="s">
        <v>201</v>
      </c>
      <c r="E22" s="1"/>
      <c r="F22" s="1"/>
      <c r="G22" s="1"/>
      <c r="H22" s="44">
        <f>ROUND(SUM(H20:H21),5)</f>
        <v>0</v>
      </c>
      <c r="I22" s="44">
        <f>ROUND(SUM(I20:I21),5)</f>
        <v>300</v>
      </c>
    </row>
    <row r="23" spans="1:9" ht="15.75" thickBot="1" x14ac:dyDescent="0.3">
      <c r="A23" s="1"/>
      <c r="B23" s="1"/>
      <c r="C23" s="1" t="s">
        <v>52</v>
      </c>
      <c r="D23" s="1"/>
      <c r="E23" s="1"/>
      <c r="F23" s="1"/>
      <c r="G23" s="1"/>
      <c r="H23" s="44">
        <f>ROUND(H19+H22,5)</f>
        <v>0</v>
      </c>
      <c r="I23" s="44">
        <f>ROUND(I19+I22,5)</f>
        <v>300</v>
      </c>
    </row>
    <row r="24" spans="1:9" ht="15.75" thickBot="1" x14ac:dyDescent="0.3">
      <c r="A24" s="1"/>
      <c r="B24" s="1" t="s">
        <v>53</v>
      </c>
      <c r="C24" s="1"/>
      <c r="D24" s="1"/>
      <c r="E24" s="1"/>
      <c r="F24" s="1"/>
      <c r="G24" s="1"/>
      <c r="H24" s="44">
        <f>ROUND(H18-H23,5)</f>
        <v>0</v>
      </c>
      <c r="I24" s="44">
        <f>ROUND(I18-I23,5)</f>
        <v>-300</v>
      </c>
    </row>
    <row r="25" spans="1:9" ht="15.75" thickBot="1" x14ac:dyDescent="0.3">
      <c r="A25" s="1" t="s">
        <v>54</v>
      </c>
      <c r="B25" s="1"/>
      <c r="C25" s="1"/>
      <c r="D25" s="1"/>
      <c r="E25" s="1"/>
      <c r="F25" s="1"/>
      <c r="G25" s="1"/>
      <c r="H25" s="45">
        <f>ROUND(H17+H24,5)</f>
        <v>0</v>
      </c>
      <c r="I25" s="45">
        <f>ROUND(I17+I24,5)</f>
        <v>-409.92</v>
      </c>
    </row>
    <row r="26" spans="1:9" ht="15.75" thickTop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1"/>
    </row>
  </sheetData>
  <phoneticPr fontId="7" type="noConversion"/>
  <pageMargins left="0.7" right="0.7" top="0.75" bottom="0.75" header="0.3" footer="0.3"/>
  <pageSetup scale="82" fitToHeight="0" orientation="portrait" r:id="rId1"/>
  <headerFooter>
    <oddFooter>&amp;C&amp;"-,Italic"Confidential
Not for external distribution&amp;R&amp;P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B578-AFF9-4A0D-A569-5D75C837EFD6}">
  <dimension ref="A1:L62"/>
  <sheetViews>
    <sheetView workbookViewId="0"/>
  </sheetViews>
  <sheetFormatPr defaultRowHeight="15" x14ac:dyDescent="0.25"/>
  <cols>
    <col min="1" max="7" width="4.7109375" customWidth="1"/>
    <col min="8" max="8" width="26.85546875" customWidth="1"/>
    <col min="9" max="10" width="10.140625" style="9" customWidth="1"/>
    <col min="11" max="11" width="11" style="9" customWidth="1"/>
    <col min="12" max="12" width="11" style="22" customWidth="1"/>
  </cols>
  <sheetData>
    <row r="1" spans="1:12" ht="20.25" x14ac:dyDescent="0.3">
      <c r="A1" s="7" t="s">
        <v>5</v>
      </c>
    </row>
    <row r="2" spans="1:12" ht="20.25" x14ac:dyDescent="0.3">
      <c r="A2" s="7" t="s">
        <v>129</v>
      </c>
    </row>
    <row r="3" spans="1:12" ht="20.25" x14ac:dyDescent="0.3">
      <c r="A3" s="42" t="str">
        <f>+Cover!A11</f>
        <v>YTD Thru November 2020</v>
      </c>
    </row>
    <row r="4" spans="1:12" ht="15.75" thickBot="1" x14ac:dyDescent="0.3"/>
    <row r="5" spans="1:12" ht="16.5" hidden="1" thickTop="1" thickBot="1" x14ac:dyDescent="0.3">
      <c r="A5" s="2" t="s">
        <v>7</v>
      </c>
      <c r="B5" s="2" t="s">
        <v>8</v>
      </c>
      <c r="C5" s="2" t="s">
        <v>9</v>
      </c>
      <c r="D5" s="2" t="s">
        <v>195</v>
      </c>
      <c r="E5" s="2" t="s">
        <v>194</v>
      </c>
      <c r="F5" s="2" t="s">
        <v>10</v>
      </c>
      <c r="G5" s="2" t="s">
        <v>11</v>
      </c>
      <c r="H5" s="2" t="s">
        <v>13</v>
      </c>
      <c r="I5" s="10" t="s">
        <v>14</v>
      </c>
      <c r="J5" s="10" t="s">
        <v>15</v>
      </c>
      <c r="K5" s="10" t="s">
        <v>16</v>
      </c>
      <c r="L5" s="23" t="s">
        <v>57</v>
      </c>
    </row>
    <row r="6" spans="1:12" ht="16.5" thickTop="1" thickBot="1" x14ac:dyDescent="0.3">
      <c r="A6" s="2"/>
      <c r="B6" s="2"/>
      <c r="C6" s="2"/>
      <c r="D6" s="2"/>
      <c r="E6" s="2"/>
      <c r="F6" s="2"/>
      <c r="G6" s="2"/>
      <c r="H6" s="2"/>
      <c r="I6" s="10" t="s">
        <v>209</v>
      </c>
      <c r="J6" s="10" t="s">
        <v>0</v>
      </c>
      <c r="K6" s="10" t="s">
        <v>1</v>
      </c>
      <c r="L6" s="23" t="s">
        <v>2</v>
      </c>
    </row>
    <row r="7" spans="1:12" ht="15.75" thickTop="1" x14ac:dyDescent="0.25">
      <c r="A7" s="1"/>
      <c r="B7" s="1" t="s">
        <v>19</v>
      </c>
      <c r="C7" s="1"/>
      <c r="D7" s="1"/>
      <c r="E7" s="1"/>
      <c r="F7" s="1"/>
      <c r="G7" s="1"/>
      <c r="H7" s="1"/>
      <c r="I7" s="11"/>
      <c r="J7" s="11"/>
      <c r="K7" s="11"/>
      <c r="L7" s="24"/>
    </row>
    <row r="8" spans="1:12" x14ac:dyDescent="0.25">
      <c r="A8" s="1"/>
      <c r="B8" s="1"/>
      <c r="C8" s="1"/>
      <c r="D8" s="1" t="s">
        <v>20</v>
      </c>
      <c r="E8" s="1"/>
      <c r="F8" s="1"/>
      <c r="G8" s="1"/>
      <c r="H8" s="1"/>
      <c r="I8" s="11"/>
      <c r="J8" s="11"/>
      <c r="K8" s="11"/>
      <c r="L8" s="24"/>
    </row>
    <row r="9" spans="1:12" x14ac:dyDescent="0.25">
      <c r="A9" s="1"/>
      <c r="B9" s="1"/>
      <c r="C9" s="1"/>
      <c r="D9" s="1"/>
      <c r="E9" s="1" t="s">
        <v>25</v>
      </c>
      <c r="F9" s="1"/>
      <c r="G9" s="1"/>
      <c r="H9" s="1"/>
      <c r="I9" s="11"/>
      <c r="J9" s="11"/>
      <c r="K9" s="11"/>
      <c r="L9" s="24"/>
    </row>
    <row r="10" spans="1:12" x14ac:dyDescent="0.25">
      <c r="A10" s="1"/>
      <c r="B10" s="1"/>
      <c r="C10" s="1"/>
      <c r="D10" s="1"/>
      <c r="E10" s="1"/>
      <c r="F10" s="1" t="s">
        <v>159</v>
      </c>
      <c r="G10" s="1"/>
      <c r="H10" s="1"/>
      <c r="I10" s="11"/>
      <c r="J10" s="11"/>
      <c r="K10" s="11"/>
      <c r="L10" s="24"/>
    </row>
    <row r="11" spans="1:12" x14ac:dyDescent="0.25">
      <c r="A11" s="1"/>
      <c r="B11" s="1"/>
      <c r="C11" s="1"/>
      <c r="D11" s="1"/>
      <c r="E11" s="1"/>
      <c r="F11" s="1"/>
      <c r="G11" s="1" t="s">
        <v>177</v>
      </c>
      <c r="H11" s="1"/>
      <c r="I11" s="11">
        <v>0</v>
      </c>
      <c r="J11" s="11">
        <v>9000</v>
      </c>
      <c r="K11" s="11">
        <f>ROUND((I11-J11),5)</f>
        <v>-9000</v>
      </c>
      <c r="L11" s="24">
        <f>ROUND(IF(J11=0, IF(I11=0, 0, 1), I11/J11),5)</f>
        <v>0</v>
      </c>
    </row>
    <row r="12" spans="1:12" x14ac:dyDescent="0.25">
      <c r="A12" s="1"/>
      <c r="B12" s="1"/>
      <c r="C12" s="1"/>
      <c r="D12" s="1"/>
      <c r="E12" s="1"/>
      <c r="F12" s="1"/>
      <c r="G12" s="1" t="s">
        <v>178</v>
      </c>
      <c r="H12" s="1"/>
      <c r="I12" s="11">
        <v>0</v>
      </c>
      <c r="J12" s="11">
        <v>9000</v>
      </c>
      <c r="K12" s="11">
        <f>ROUND((I12-J12),5)</f>
        <v>-9000</v>
      </c>
      <c r="L12" s="24">
        <f>ROUND(IF(J12=0, IF(I12=0, 0, 1), I12/J12),5)</f>
        <v>0</v>
      </c>
    </row>
    <row r="13" spans="1:12" ht="15.75" thickBot="1" x14ac:dyDescent="0.3">
      <c r="A13" s="1"/>
      <c r="B13" s="1"/>
      <c r="C13" s="1"/>
      <c r="D13" s="1"/>
      <c r="E13" s="1"/>
      <c r="F13" s="1"/>
      <c r="G13" s="1" t="s">
        <v>179</v>
      </c>
      <c r="H13" s="1"/>
      <c r="I13" s="12">
        <v>0</v>
      </c>
      <c r="J13" s="12">
        <v>2000</v>
      </c>
      <c r="K13" s="12">
        <f>ROUND((I13-J13),5)</f>
        <v>-2000</v>
      </c>
      <c r="L13" s="25">
        <f>ROUND(IF(J13=0, IF(I13=0, 0, 1), I13/J13),5)</f>
        <v>0</v>
      </c>
    </row>
    <row r="14" spans="1:12" x14ac:dyDescent="0.25">
      <c r="A14" s="1"/>
      <c r="B14" s="1"/>
      <c r="C14" s="1"/>
      <c r="D14" s="1"/>
      <c r="E14" s="1"/>
      <c r="F14" s="1" t="s">
        <v>180</v>
      </c>
      <c r="G14" s="1"/>
      <c r="H14" s="1"/>
      <c r="I14" s="11">
        <f>ROUND(SUM(I10:I13),5)</f>
        <v>0</v>
      </c>
      <c r="J14" s="11">
        <f>ROUND(SUM(J10:J13),5)</f>
        <v>20000</v>
      </c>
      <c r="K14" s="11">
        <f>ROUND((I14-J14),5)</f>
        <v>-20000</v>
      </c>
      <c r="L14" s="24">
        <f>ROUND(IF(J14=0, IF(I14=0, 0, 1), I14/J14),5)</f>
        <v>0</v>
      </c>
    </row>
    <row r="15" spans="1:12" x14ac:dyDescent="0.25">
      <c r="A15" s="1"/>
      <c r="B15" s="1"/>
      <c r="C15" s="1"/>
      <c r="D15" s="1"/>
      <c r="E15" s="1"/>
      <c r="F15" s="1" t="s">
        <v>130</v>
      </c>
      <c r="G15" s="1"/>
      <c r="H15" s="1"/>
      <c r="I15" s="11"/>
      <c r="J15" s="11"/>
      <c r="K15" s="11"/>
      <c r="L15" s="24"/>
    </row>
    <row r="16" spans="1:12" x14ac:dyDescent="0.25">
      <c r="A16" s="1"/>
      <c r="B16" s="1"/>
      <c r="C16" s="1"/>
      <c r="D16" s="1"/>
      <c r="E16" s="1"/>
      <c r="F16" s="1"/>
      <c r="G16" s="1" t="s">
        <v>160</v>
      </c>
      <c r="H16" s="1"/>
      <c r="I16" s="11">
        <v>0</v>
      </c>
      <c r="J16" s="11">
        <v>0</v>
      </c>
      <c r="K16" s="11">
        <f>ROUND((I16-J16),5)</f>
        <v>0</v>
      </c>
      <c r="L16" s="24">
        <f>ROUND(IF(J16=0, IF(I16=0, 0, 1), I16/J16),5)</f>
        <v>0</v>
      </c>
    </row>
    <row r="17" spans="1:12" x14ac:dyDescent="0.25">
      <c r="A17" s="1"/>
      <c r="B17" s="1"/>
      <c r="C17" s="1"/>
      <c r="D17" s="1"/>
      <c r="E17" s="1"/>
      <c r="F17" s="1"/>
      <c r="G17" s="1" t="s">
        <v>181</v>
      </c>
      <c r="H17" s="1"/>
      <c r="I17" s="11"/>
      <c r="J17" s="11"/>
      <c r="K17" s="11"/>
      <c r="L17" s="24"/>
    </row>
    <row r="18" spans="1:12" x14ac:dyDescent="0.25">
      <c r="A18" s="1"/>
      <c r="B18" s="1"/>
      <c r="C18" s="1"/>
      <c r="D18" s="1"/>
      <c r="E18" s="1"/>
      <c r="F18" s="1"/>
      <c r="G18" s="1"/>
      <c r="H18" s="1" t="s">
        <v>182</v>
      </c>
      <c r="I18" s="11">
        <v>0</v>
      </c>
      <c r="J18" s="11">
        <v>0</v>
      </c>
      <c r="K18" s="11">
        <f t="shared" ref="K18:K25" si="0">ROUND((I18-J18),5)</f>
        <v>0</v>
      </c>
      <c r="L18" s="24">
        <f t="shared" ref="L18:L25" si="1">ROUND(IF(J18=0, IF(I18=0, 0, 1), I18/J18),5)</f>
        <v>0</v>
      </c>
    </row>
    <row r="19" spans="1:12" x14ac:dyDescent="0.25">
      <c r="A19" s="1"/>
      <c r="B19" s="1"/>
      <c r="C19" s="1"/>
      <c r="D19" s="1"/>
      <c r="E19" s="1"/>
      <c r="F19" s="1"/>
      <c r="G19" s="1"/>
      <c r="H19" s="1" t="s">
        <v>183</v>
      </c>
      <c r="I19" s="11">
        <v>0</v>
      </c>
      <c r="J19" s="11">
        <v>0</v>
      </c>
      <c r="K19" s="11">
        <f t="shared" si="0"/>
        <v>0</v>
      </c>
      <c r="L19" s="24">
        <f t="shared" si="1"/>
        <v>0</v>
      </c>
    </row>
    <row r="20" spans="1:12" ht="15.75" thickBot="1" x14ac:dyDescent="0.3">
      <c r="A20" s="1"/>
      <c r="B20" s="1"/>
      <c r="C20" s="1"/>
      <c r="D20" s="1"/>
      <c r="E20" s="1"/>
      <c r="F20" s="1"/>
      <c r="G20" s="1"/>
      <c r="H20" s="1" t="s">
        <v>184</v>
      </c>
      <c r="I20" s="11">
        <v>0</v>
      </c>
      <c r="J20" s="11">
        <v>0</v>
      </c>
      <c r="K20" s="11">
        <f t="shared" si="0"/>
        <v>0</v>
      </c>
      <c r="L20" s="24">
        <f t="shared" si="1"/>
        <v>0</v>
      </c>
    </row>
    <row r="21" spans="1:12" ht="15.75" thickBot="1" x14ac:dyDescent="0.3">
      <c r="A21" s="1"/>
      <c r="B21" s="1"/>
      <c r="C21" s="1"/>
      <c r="D21" s="1"/>
      <c r="E21" s="1"/>
      <c r="F21" s="1"/>
      <c r="G21" s="1" t="s">
        <v>185</v>
      </c>
      <c r="H21" s="1"/>
      <c r="I21" s="13">
        <f>ROUND(SUM(I17:I20),5)</f>
        <v>0</v>
      </c>
      <c r="J21" s="13">
        <f>ROUND(SUM(J17:J20),5)</f>
        <v>0</v>
      </c>
      <c r="K21" s="13">
        <f t="shared" si="0"/>
        <v>0</v>
      </c>
      <c r="L21" s="26">
        <f t="shared" si="1"/>
        <v>0</v>
      </c>
    </row>
    <row r="22" spans="1:12" x14ac:dyDescent="0.25">
      <c r="A22" s="1"/>
      <c r="B22" s="1"/>
      <c r="C22" s="1"/>
      <c r="D22" s="1"/>
      <c r="E22" s="1"/>
      <c r="F22" s="1" t="s">
        <v>131</v>
      </c>
      <c r="G22" s="1"/>
      <c r="H22" s="1"/>
      <c r="I22" s="11">
        <f>ROUND(SUM(I15:I16)+I21,5)</f>
        <v>0</v>
      </c>
      <c r="J22" s="11">
        <f>ROUND(SUM(J15:J16)+J21,5)</f>
        <v>0</v>
      </c>
      <c r="K22" s="11">
        <f t="shared" si="0"/>
        <v>0</v>
      </c>
      <c r="L22" s="24">
        <f t="shared" si="1"/>
        <v>0</v>
      </c>
    </row>
    <row r="23" spans="1:12" ht="15.75" thickBot="1" x14ac:dyDescent="0.3">
      <c r="A23" s="1"/>
      <c r="B23" s="1"/>
      <c r="C23" s="1"/>
      <c r="D23" s="1"/>
      <c r="E23" s="1"/>
      <c r="F23" s="1" t="s">
        <v>170</v>
      </c>
      <c r="G23" s="1"/>
      <c r="H23" s="1"/>
      <c r="I23" s="11">
        <v>0</v>
      </c>
      <c r="J23" s="11">
        <v>0</v>
      </c>
      <c r="K23" s="11">
        <f t="shared" si="0"/>
        <v>0</v>
      </c>
      <c r="L23" s="24">
        <f t="shared" si="1"/>
        <v>0</v>
      </c>
    </row>
    <row r="24" spans="1:12" ht="15.75" thickBot="1" x14ac:dyDescent="0.3">
      <c r="A24" s="1"/>
      <c r="B24" s="1"/>
      <c r="C24" s="1"/>
      <c r="D24" s="1"/>
      <c r="E24" s="1" t="s">
        <v>132</v>
      </c>
      <c r="F24" s="1"/>
      <c r="G24" s="1"/>
      <c r="H24" s="1"/>
      <c r="I24" s="13">
        <f>ROUND(I9+I14+SUM(I22:I23),5)</f>
        <v>0</v>
      </c>
      <c r="J24" s="13">
        <f>ROUND(J9+J14+SUM(J22:J23),5)</f>
        <v>20000</v>
      </c>
      <c r="K24" s="13">
        <f t="shared" si="0"/>
        <v>-20000</v>
      </c>
      <c r="L24" s="26">
        <f t="shared" si="1"/>
        <v>0</v>
      </c>
    </row>
    <row r="25" spans="1:12" x14ac:dyDescent="0.25">
      <c r="A25" s="1"/>
      <c r="B25" s="1"/>
      <c r="C25" s="1"/>
      <c r="D25" s="1" t="s">
        <v>27</v>
      </c>
      <c r="E25" s="1"/>
      <c r="F25" s="1"/>
      <c r="G25" s="1"/>
      <c r="H25" s="1"/>
      <c r="I25" s="11">
        <f>ROUND(I8+I24,5)</f>
        <v>0</v>
      </c>
      <c r="J25" s="11">
        <f>ROUND(J8+J24,5)</f>
        <v>20000</v>
      </c>
      <c r="K25" s="11">
        <f t="shared" si="0"/>
        <v>-20000</v>
      </c>
      <c r="L25" s="24">
        <f t="shared" si="1"/>
        <v>0</v>
      </c>
    </row>
    <row r="26" spans="1:12" x14ac:dyDescent="0.25">
      <c r="A26" s="1"/>
      <c r="B26" s="1"/>
      <c r="C26" s="1"/>
      <c r="D26" s="1" t="s">
        <v>28</v>
      </c>
      <c r="E26" s="1"/>
      <c r="F26" s="1"/>
      <c r="G26" s="1"/>
      <c r="H26" s="1"/>
      <c r="I26" s="11"/>
      <c r="J26" s="11"/>
      <c r="K26" s="11"/>
      <c r="L26" s="24"/>
    </row>
    <row r="27" spans="1:12" x14ac:dyDescent="0.25">
      <c r="A27" s="1"/>
      <c r="B27" s="1"/>
      <c r="C27" s="1"/>
      <c r="D27" s="1"/>
      <c r="E27" s="1" t="s">
        <v>32</v>
      </c>
      <c r="F27" s="1"/>
      <c r="G27" s="1"/>
      <c r="H27" s="1"/>
      <c r="I27" s="11"/>
      <c r="J27" s="11"/>
      <c r="K27" s="11"/>
      <c r="L27" s="24"/>
    </row>
    <row r="28" spans="1:12" x14ac:dyDescent="0.25">
      <c r="A28" s="1"/>
      <c r="B28" s="1"/>
      <c r="C28" s="1"/>
      <c r="D28" s="1"/>
      <c r="E28" s="1"/>
      <c r="F28" s="1" t="s">
        <v>171</v>
      </c>
      <c r="G28" s="1"/>
      <c r="H28" s="1"/>
      <c r="I28" s="11">
        <v>0</v>
      </c>
      <c r="J28" s="11">
        <v>14000</v>
      </c>
      <c r="K28" s="11">
        <f>ROUND((I28-J28),5)</f>
        <v>-14000</v>
      </c>
      <c r="L28" s="24">
        <f>ROUND(IF(J28=0, IF(I28=0, 0, 1), I28/J28),5)</f>
        <v>0</v>
      </c>
    </row>
    <row r="29" spans="1:12" x14ac:dyDescent="0.25">
      <c r="A29" s="1"/>
      <c r="B29" s="1"/>
      <c r="C29" s="1"/>
      <c r="D29" s="1"/>
      <c r="E29" s="1"/>
      <c r="F29" s="1" t="s">
        <v>133</v>
      </c>
      <c r="G29" s="1"/>
      <c r="H29" s="1"/>
      <c r="I29" s="11"/>
      <c r="J29" s="11"/>
      <c r="K29" s="11"/>
      <c r="L29" s="24"/>
    </row>
    <row r="30" spans="1:12" ht="15.75" thickBot="1" x14ac:dyDescent="0.3">
      <c r="A30" s="1"/>
      <c r="B30" s="1"/>
      <c r="C30" s="1"/>
      <c r="D30" s="1"/>
      <c r="E30" s="1"/>
      <c r="F30" s="1"/>
      <c r="G30" s="1" t="s">
        <v>161</v>
      </c>
      <c r="H30" s="1"/>
      <c r="I30" s="12">
        <v>32.46</v>
      </c>
      <c r="J30" s="11"/>
      <c r="K30" s="11"/>
      <c r="L30" s="24"/>
    </row>
    <row r="31" spans="1:12" x14ac:dyDescent="0.25">
      <c r="A31" s="1"/>
      <c r="B31" s="1"/>
      <c r="C31" s="1"/>
      <c r="D31" s="1"/>
      <c r="E31" s="1"/>
      <c r="F31" s="1" t="s">
        <v>134</v>
      </c>
      <c r="G31" s="1"/>
      <c r="H31" s="1"/>
      <c r="I31" s="11">
        <f>ROUND(SUM(I29:I30),5)</f>
        <v>32.46</v>
      </c>
      <c r="J31" s="11"/>
      <c r="K31" s="11"/>
      <c r="L31" s="24"/>
    </row>
    <row r="32" spans="1:12" x14ac:dyDescent="0.25">
      <c r="A32" s="1"/>
      <c r="B32" s="1"/>
      <c r="C32" s="1"/>
      <c r="D32" s="1"/>
      <c r="E32" s="1"/>
      <c r="F32" s="1" t="s">
        <v>172</v>
      </c>
      <c r="G32" s="1"/>
      <c r="H32" s="1"/>
      <c r="I32" s="11"/>
      <c r="J32" s="11"/>
      <c r="K32" s="11"/>
      <c r="L32" s="24"/>
    </row>
    <row r="33" spans="1:12" x14ac:dyDescent="0.25">
      <c r="A33" s="1"/>
      <c r="B33" s="1"/>
      <c r="C33" s="1"/>
      <c r="D33" s="1"/>
      <c r="E33" s="1"/>
      <c r="F33" s="1"/>
      <c r="G33" s="1" t="s">
        <v>186</v>
      </c>
      <c r="H33" s="1"/>
      <c r="I33" s="11">
        <v>0</v>
      </c>
      <c r="J33" s="11">
        <v>0</v>
      </c>
      <c r="K33" s="11">
        <f t="shared" ref="K33:K39" si="2">ROUND((I33-J33),5)</f>
        <v>0</v>
      </c>
      <c r="L33" s="24">
        <f t="shared" ref="L33:L39" si="3">ROUND(IF(J33=0, IF(I33=0, 0, 1), I33/J33),5)</f>
        <v>0</v>
      </c>
    </row>
    <row r="34" spans="1:12" x14ac:dyDescent="0.25">
      <c r="A34" s="1"/>
      <c r="B34" s="1"/>
      <c r="C34" s="1"/>
      <c r="D34" s="1"/>
      <c r="E34" s="1"/>
      <c r="F34" s="1"/>
      <c r="G34" s="1" t="s">
        <v>187</v>
      </c>
      <c r="H34" s="1"/>
      <c r="I34" s="11">
        <v>0</v>
      </c>
      <c r="J34" s="11">
        <v>0</v>
      </c>
      <c r="K34" s="11">
        <f t="shared" si="2"/>
        <v>0</v>
      </c>
      <c r="L34" s="24">
        <f t="shared" si="3"/>
        <v>0</v>
      </c>
    </row>
    <row r="35" spans="1:12" x14ac:dyDescent="0.25">
      <c r="A35" s="1"/>
      <c r="B35" s="1"/>
      <c r="C35" s="1"/>
      <c r="D35" s="1"/>
      <c r="E35" s="1"/>
      <c r="F35" s="1"/>
      <c r="G35" s="1" t="s">
        <v>188</v>
      </c>
      <c r="H35" s="1"/>
      <c r="I35" s="11">
        <v>0</v>
      </c>
      <c r="J35" s="11">
        <v>0</v>
      </c>
      <c r="K35" s="11">
        <f t="shared" si="2"/>
        <v>0</v>
      </c>
      <c r="L35" s="24">
        <f t="shared" si="3"/>
        <v>0</v>
      </c>
    </row>
    <row r="36" spans="1:12" x14ac:dyDescent="0.25">
      <c r="A36" s="1"/>
      <c r="B36" s="1"/>
      <c r="C36" s="1"/>
      <c r="D36" s="1"/>
      <c r="E36" s="1"/>
      <c r="F36" s="1"/>
      <c r="G36" s="1" t="s">
        <v>189</v>
      </c>
      <c r="H36" s="1"/>
      <c r="I36" s="11">
        <v>0</v>
      </c>
      <c r="J36" s="11">
        <v>0</v>
      </c>
      <c r="K36" s="11">
        <f t="shared" si="2"/>
        <v>0</v>
      </c>
      <c r="L36" s="24">
        <f t="shared" si="3"/>
        <v>0</v>
      </c>
    </row>
    <row r="37" spans="1:12" x14ac:dyDescent="0.25">
      <c r="A37" s="1"/>
      <c r="B37" s="1"/>
      <c r="C37" s="1"/>
      <c r="D37" s="1"/>
      <c r="E37" s="1"/>
      <c r="F37" s="1"/>
      <c r="G37" s="1" t="s">
        <v>190</v>
      </c>
      <c r="H37" s="1"/>
      <c r="I37" s="11">
        <v>0</v>
      </c>
      <c r="J37" s="11">
        <v>0</v>
      </c>
      <c r="K37" s="11">
        <f t="shared" si="2"/>
        <v>0</v>
      </c>
      <c r="L37" s="24">
        <f t="shared" si="3"/>
        <v>0</v>
      </c>
    </row>
    <row r="38" spans="1:12" ht="15.75" thickBot="1" x14ac:dyDescent="0.3">
      <c r="A38" s="1"/>
      <c r="B38" s="1"/>
      <c r="C38" s="1"/>
      <c r="D38" s="1"/>
      <c r="E38" s="1"/>
      <c r="F38" s="1"/>
      <c r="G38" s="1" t="s">
        <v>191</v>
      </c>
      <c r="H38" s="1"/>
      <c r="I38" s="12">
        <v>0</v>
      </c>
      <c r="J38" s="12">
        <v>0</v>
      </c>
      <c r="K38" s="12">
        <f t="shared" si="2"/>
        <v>0</v>
      </c>
      <c r="L38" s="25">
        <f t="shared" si="3"/>
        <v>0</v>
      </c>
    </row>
    <row r="39" spans="1:12" x14ac:dyDescent="0.25">
      <c r="A39" s="1"/>
      <c r="B39" s="1"/>
      <c r="C39" s="1"/>
      <c r="D39" s="1"/>
      <c r="E39" s="1"/>
      <c r="F39" s="1" t="s">
        <v>192</v>
      </c>
      <c r="G39" s="1"/>
      <c r="H39" s="1"/>
      <c r="I39" s="11">
        <f>ROUND(SUM(I32:I38),5)</f>
        <v>0</v>
      </c>
      <c r="J39" s="11">
        <f>ROUND(SUM(J32:J38),5)</f>
        <v>0</v>
      </c>
      <c r="K39" s="11">
        <f t="shared" si="2"/>
        <v>0</v>
      </c>
      <c r="L39" s="24">
        <f t="shared" si="3"/>
        <v>0</v>
      </c>
    </row>
    <row r="40" spans="1:12" x14ac:dyDescent="0.25">
      <c r="A40" s="1"/>
      <c r="B40" s="1"/>
      <c r="C40" s="1"/>
      <c r="D40" s="1"/>
      <c r="E40" s="1"/>
      <c r="F40" s="1" t="s">
        <v>162</v>
      </c>
      <c r="G40" s="1"/>
      <c r="H40" s="1"/>
      <c r="I40" s="11"/>
      <c r="J40" s="11"/>
      <c r="K40" s="11"/>
      <c r="L40" s="24"/>
    </row>
    <row r="41" spans="1:12" x14ac:dyDescent="0.25">
      <c r="A41" s="1"/>
      <c r="B41" s="1"/>
      <c r="C41" s="1"/>
      <c r="D41" s="1"/>
      <c r="E41" s="1"/>
      <c r="F41" s="1"/>
      <c r="G41" s="1" t="s">
        <v>196</v>
      </c>
      <c r="H41" s="1"/>
      <c r="I41" s="11">
        <v>32.46</v>
      </c>
      <c r="J41" s="11"/>
      <c r="K41" s="11"/>
      <c r="L41" s="24"/>
    </row>
    <row r="42" spans="1:12" ht="15.75" thickBot="1" x14ac:dyDescent="0.3">
      <c r="A42" s="1"/>
      <c r="B42" s="1"/>
      <c r="C42" s="1"/>
      <c r="D42" s="1"/>
      <c r="E42" s="1"/>
      <c r="F42" s="1"/>
      <c r="G42" s="1" t="s">
        <v>163</v>
      </c>
      <c r="H42" s="1"/>
      <c r="I42" s="12">
        <v>45</v>
      </c>
      <c r="J42" s="12">
        <v>0</v>
      </c>
      <c r="K42" s="12">
        <f t="shared" ref="K42:K47" si="4">ROUND((I42-J42),5)</f>
        <v>45</v>
      </c>
      <c r="L42" s="25">
        <f t="shared" ref="L42:L47" si="5">ROUND(IF(J42=0, IF(I42=0, 0, 1), I42/J42),5)</f>
        <v>1</v>
      </c>
    </row>
    <row r="43" spans="1:12" x14ac:dyDescent="0.25">
      <c r="A43" s="1"/>
      <c r="B43" s="1"/>
      <c r="C43" s="1"/>
      <c r="D43" s="1"/>
      <c r="E43" s="1"/>
      <c r="F43" s="1" t="s">
        <v>164</v>
      </c>
      <c r="G43" s="1"/>
      <c r="H43" s="1"/>
      <c r="I43" s="11">
        <f>ROUND(SUM(I40:I42),5)</f>
        <v>77.459999999999994</v>
      </c>
      <c r="J43" s="11">
        <f>ROUND(SUM(J40:J42),5)</f>
        <v>0</v>
      </c>
      <c r="K43" s="11">
        <f t="shared" si="4"/>
        <v>77.459999999999994</v>
      </c>
      <c r="L43" s="24">
        <f t="shared" si="5"/>
        <v>1</v>
      </c>
    </row>
    <row r="44" spans="1:12" ht="15.75" thickBot="1" x14ac:dyDescent="0.3">
      <c r="A44" s="1"/>
      <c r="B44" s="1"/>
      <c r="C44" s="1"/>
      <c r="D44" s="1"/>
      <c r="E44" s="1"/>
      <c r="F44" s="1" t="s">
        <v>173</v>
      </c>
      <c r="G44" s="1"/>
      <c r="H44" s="1"/>
      <c r="I44" s="11">
        <v>0</v>
      </c>
      <c r="J44" s="11">
        <v>0</v>
      </c>
      <c r="K44" s="11">
        <f t="shared" si="4"/>
        <v>0</v>
      </c>
      <c r="L44" s="24">
        <f t="shared" si="5"/>
        <v>0</v>
      </c>
    </row>
    <row r="45" spans="1:12" ht="15.75" thickBot="1" x14ac:dyDescent="0.3">
      <c r="A45" s="1"/>
      <c r="B45" s="1"/>
      <c r="C45" s="1"/>
      <c r="D45" s="1"/>
      <c r="E45" s="1" t="s">
        <v>135</v>
      </c>
      <c r="F45" s="1"/>
      <c r="G45" s="1"/>
      <c r="H45" s="1"/>
      <c r="I45" s="14">
        <f>ROUND(SUM(I27:I28)+I31+I39+SUM(I43:I44),5)</f>
        <v>109.92</v>
      </c>
      <c r="J45" s="14">
        <f>ROUND(SUM(J27:J28)+J31+J39+SUM(J43:J44),5)</f>
        <v>14000</v>
      </c>
      <c r="K45" s="14">
        <f t="shared" si="4"/>
        <v>-13890.08</v>
      </c>
      <c r="L45" s="27">
        <f t="shared" si="5"/>
        <v>7.8499999999999993E-3</v>
      </c>
    </row>
    <row r="46" spans="1:12" ht="15.75" thickBot="1" x14ac:dyDescent="0.3">
      <c r="A46" s="1"/>
      <c r="B46" s="1"/>
      <c r="C46" s="1"/>
      <c r="D46" s="1" t="s">
        <v>34</v>
      </c>
      <c r="E46" s="1"/>
      <c r="F46" s="1"/>
      <c r="G46" s="1"/>
      <c r="H46" s="1"/>
      <c r="I46" s="13">
        <f>ROUND(I26+I45,5)</f>
        <v>109.92</v>
      </c>
      <c r="J46" s="13">
        <f>ROUND(J26+J45,5)</f>
        <v>14000</v>
      </c>
      <c r="K46" s="13">
        <f t="shared" si="4"/>
        <v>-13890.08</v>
      </c>
      <c r="L46" s="26">
        <f t="shared" si="5"/>
        <v>7.8499999999999993E-3</v>
      </c>
    </row>
    <row r="47" spans="1:12" x14ac:dyDescent="0.25">
      <c r="A47" s="1"/>
      <c r="B47" s="1"/>
      <c r="C47" s="1" t="s">
        <v>35</v>
      </c>
      <c r="D47" s="1"/>
      <c r="E47" s="1"/>
      <c r="F47" s="1"/>
      <c r="G47" s="1"/>
      <c r="H47" s="1"/>
      <c r="I47" s="11">
        <f>ROUND(I25-I46,5)</f>
        <v>-109.92</v>
      </c>
      <c r="J47" s="11">
        <f>ROUND(J25-J46,5)</f>
        <v>6000</v>
      </c>
      <c r="K47" s="11">
        <f t="shared" si="4"/>
        <v>-6109.92</v>
      </c>
      <c r="L47" s="24">
        <f t="shared" si="5"/>
        <v>-1.8319999999999999E-2</v>
      </c>
    </row>
    <row r="48" spans="1:12" x14ac:dyDescent="0.25">
      <c r="A48" s="1"/>
      <c r="B48" s="1"/>
      <c r="C48" s="1"/>
      <c r="D48" s="1" t="s">
        <v>36</v>
      </c>
      <c r="E48" s="1"/>
      <c r="F48" s="1"/>
      <c r="G48" s="1"/>
      <c r="H48" s="1"/>
      <c r="I48" s="11"/>
      <c r="J48" s="11"/>
      <c r="K48" s="11"/>
      <c r="L48" s="24"/>
    </row>
    <row r="49" spans="1:12" x14ac:dyDescent="0.25">
      <c r="A49" s="1"/>
      <c r="B49" s="1"/>
      <c r="C49" s="1"/>
      <c r="D49" s="1"/>
      <c r="E49" s="1" t="s">
        <v>38</v>
      </c>
      <c r="F49" s="1"/>
      <c r="G49" s="1"/>
      <c r="H49" s="1"/>
      <c r="I49" s="11"/>
      <c r="J49" s="11"/>
      <c r="K49" s="11"/>
      <c r="L49" s="24"/>
    </row>
    <row r="50" spans="1:12" ht="15.75" thickBot="1" x14ac:dyDescent="0.3">
      <c r="A50" s="1"/>
      <c r="B50" s="1"/>
      <c r="C50" s="1"/>
      <c r="D50" s="1"/>
      <c r="E50" s="1"/>
      <c r="F50" s="1" t="s">
        <v>55</v>
      </c>
      <c r="G50" s="1"/>
      <c r="H50" s="1"/>
      <c r="I50" s="11">
        <v>0</v>
      </c>
      <c r="J50" s="11">
        <v>2397.44</v>
      </c>
      <c r="K50" s="11">
        <f>ROUND((I50-J50),5)</f>
        <v>-2397.44</v>
      </c>
      <c r="L50" s="24">
        <f>ROUND(IF(J50=0, IF(I50=0, 0, 1), I50/J50),5)</f>
        <v>0</v>
      </c>
    </row>
    <row r="51" spans="1:12" ht="15.75" thickBot="1" x14ac:dyDescent="0.3">
      <c r="A51" s="1"/>
      <c r="B51" s="1"/>
      <c r="C51" s="1"/>
      <c r="D51" s="1"/>
      <c r="E51" s="1" t="s">
        <v>56</v>
      </c>
      <c r="F51" s="1"/>
      <c r="G51" s="1"/>
      <c r="H51" s="1"/>
      <c r="I51" s="14">
        <f>ROUND(SUM(I49:I50),5)</f>
        <v>0</v>
      </c>
      <c r="J51" s="14">
        <f>ROUND(SUM(J49:J50),5)</f>
        <v>2397.44</v>
      </c>
      <c r="K51" s="14">
        <f>ROUND((I51-J51),5)</f>
        <v>-2397.44</v>
      </c>
      <c r="L51" s="27">
        <f>ROUND(IF(J51=0, IF(I51=0, 0, 1), I51/J51),5)</f>
        <v>0</v>
      </c>
    </row>
    <row r="52" spans="1:12" ht="15.75" thickBot="1" x14ac:dyDescent="0.3">
      <c r="A52" s="1"/>
      <c r="B52" s="1"/>
      <c r="C52" s="1"/>
      <c r="D52" s="1" t="s">
        <v>40</v>
      </c>
      <c r="E52" s="1"/>
      <c r="F52" s="1"/>
      <c r="G52" s="1"/>
      <c r="H52" s="1"/>
      <c r="I52" s="13">
        <f>ROUND(I48+I51,5)</f>
        <v>0</v>
      </c>
      <c r="J52" s="13">
        <f>ROUND(J48+J51,5)</f>
        <v>2397.44</v>
      </c>
      <c r="K52" s="13">
        <f>ROUND((I52-J52),5)</f>
        <v>-2397.44</v>
      </c>
      <c r="L52" s="26">
        <f>ROUND(IF(J52=0, IF(I52=0, 0, 1), I52/J52),5)</f>
        <v>0</v>
      </c>
    </row>
    <row r="53" spans="1:12" x14ac:dyDescent="0.25">
      <c r="A53" s="1"/>
      <c r="B53" s="1" t="s">
        <v>41</v>
      </c>
      <c r="C53" s="1"/>
      <c r="D53" s="1"/>
      <c r="E53" s="1"/>
      <c r="F53" s="1"/>
      <c r="G53" s="1"/>
      <c r="H53" s="1"/>
      <c r="I53" s="11">
        <f>ROUND(I7+I47-I52,5)</f>
        <v>-109.92</v>
      </c>
      <c r="J53" s="11">
        <f>ROUND(J7+J47-J52,5)</f>
        <v>3602.56</v>
      </c>
      <c r="K53" s="11">
        <f>ROUND((I53-J53),5)</f>
        <v>-3712.48</v>
      </c>
      <c r="L53" s="24">
        <f>ROUND(IF(J53=0, IF(I53=0, 0, 1), I53/J53),5)</f>
        <v>-3.0509999999999999E-2</v>
      </c>
    </row>
    <row r="54" spans="1:12" x14ac:dyDescent="0.25">
      <c r="A54" s="1"/>
      <c r="B54" s="1" t="s">
        <v>42</v>
      </c>
      <c r="C54" s="1"/>
      <c r="D54" s="1"/>
      <c r="E54" s="1"/>
      <c r="F54" s="1"/>
      <c r="G54" s="1"/>
      <c r="H54" s="1"/>
      <c r="I54" s="11"/>
      <c r="J54" s="11"/>
      <c r="K54" s="11"/>
      <c r="L54" s="24"/>
    </row>
    <row r="55" spans="1:12" x14ac:dyDescent="0.25">
      <c r="A55" s="1"/>
      <c r="B55" s="1"/>
      <c r="C55" s="1" t="s">
        <v>50</v>
      </c>
      <c r="D55" s="1"/>
      <c r="E55" s="1"/>
      <c r="F55" s="1"/>
      <c r="G55" s="1"/>
      <c r="H55" s="1"/>
      <c r="I55" s="11"/>
      <c r="J55" s="11"/>
      <c r="K55" s="11"/>
      <c r="L55" s="24"/>
    </row>
    <row r="56" spans="1:12" x14ac:dyDescent="0.25">
      <c r="A56" s="1"/>
      <c r="B56" s="1"/>
      <c r="C56" s="1"/>
      <c r="D56" s="1" t="s">
        <v>51</v>
      </c>
      <c r="E56" s="1"/>
      <c r="F56" s="1"/>
      <c r="G56" s="1"/>
      <c r="H56" s="1"/>
      <c r="I56" s="11"/>
      <c r="J56" s="11"/>
      <c r="K56" s="11"/>
      <c r="L56" s="24"/>
    </row>
    <row r="57" spans="1:12" ht="15.75" thickBot="1" x14ac:dyDescent="0.3">
      <c r="A57" s="1"/>
      <c r="B57" s="1"/>
      <c r="C57" s="1"/>
      <c r="D57" s="1"/>
      <c r="E57" s="1" t="s">
        <v>202</v>
      </c>
      <c r="F57" s="1"/>
      <c r="G57" s="1"/>
      <c r="H57" s="1"/>
      <c r="I57" s="11">
        <v>300</v>
      </c>
      <c r="J57" s="11"/>
      <c r="K57" s="11"/>
      <c r="L57" s="24"/>
    </row>
    <row r="58" spans="1:12" ht="15.75" thickBot="1" x14ac:dyDescent="0.3">
      <c r="A58" s="1"/>
      <c r="B58" s="1"/>
      <c r="C58" s="1"/>
      <c r="D58" s="1" t="s">
        <v>201</v>
      </c>
      <c r="E58" s="1"/>
      <c r="F58" s="1"/>
      <c r="G58" s="1"/>
      <c r="H58" s="1"/>
      <c r="I58" s="14">
        <f>ROUND(SUM(I56:I57),5)</f>
        <v>300</v>
      </c>
      <c r="J58" s="11"/>
      <c r="K58" s="11"/>
      <c r="L58" s="24"/>
    </row>
    <row r="59" spans="1:12" ht="15.75" thickBot="1" x14ac:dyDescent="0.3">
      <c r="A59" s="1"/>
      <c r="B59" s="1"/>
      <c r="C59" s="1" t="s">
        <v>52</v>
      </c>
      <c r="D59" s="1"/>
      <c r="E59" s="1"/>
      <c r="F59" s="1"/>
      <c r="G59" s="1"/>
      <c r="H59" s="1"/>
      <c r="I59" s="14">
        <f>ROUND(I55+I58,5)</f>
        <v>300</v>
      </c>
      <c r="J59" s="11"/>
      <c r="K59" s="11"/>
      <c r="L59" s="24"/>
    </row>
    <row r="60" spans="1:12" ht="15.75" thickBot="1" x14ac:dyDescent="0.3">
      <c r="A60" s="1"/>
      <c r="B60" s="1" t="s">
        <v>53</v>
      </c>
      <c r="C60" s="1"/>
      <c r="D60" s="1"/>
      <c r="E60" s="1"/>
      <c r="F60" s="1"/>
      <c r="G60" s="1"/>
      <c r="H60" s="1"/>
      <c r="I60" s="14">
        <f>ROUND(I54-I59,5)</f>
        <v>-300</v>
      </c>
      <c r="J60" s="11"/>
      <c r="K60" s="11"/>
      <c r="L60" s="24"/>
    </row>
    <row r="61" spans="1:12" ht="15.75" thickBot="1" x14ac:dyDescent="0.3">
      <c r="A61" s="1" t="s">
        <v>54</v>
      </c>
      <c r="B61" s="1"/>
      <c r="C61" s="1"/>
      <c r="D61" s="1"/>
      <c r="E61" s="1"/>
      <c r="F61" s="1"/>
      <c r="G61" s="1"/>
      <c r="H61" s="1"/>
      <c r="I61" s="15">
        <f>ROUND(I53+I60,5)</f>
        <v>-409.92</v>
      </c>
      <c r="J61" s="15">
        <f>ROUND(J53+J60,5)</f>
        <v>3602.56</v>
      </c>
      <c r="K61" s="15">
        <f>ROUND((I61-J61),5)</f>
        <v>-4012.48</v>
      </c>
      <c r="L61" s="28">
        <f>ROUND(IF(J61=0, IF(I61=0, 0, 1), I61/J61),5)</f>
        <v>-0.11379</v>
      </c>
    </row>
    <row r="62" spans="1:12" ht="15.75" thickTop="1" x14ac:dyDescent="0.25"/>
  </sheetData>
  <phoneticPr fontId="7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1367-891D-4F72-9B3B-CF392BAC96B2}">
  <dimension ref="A1:J39"/>
  <sheetViews>
    <sheetView workbookViewId="0">
      <selection activeCell="F30" sqref="F30"/>
    </sheetView>
  </sheetViews>
  <sheetFormatPr defaultRowHeight="15" x14ac:dyDescent="0.25"/>
  <cols>
    <col min="1" max="4" width="4.7109375" customWidth="1"/>
    <col min="5" max="5" width="8.7109375" customWidth="1"/>
    <col min="6" max="6" width="27.5703125" customWidth="1"/>
    <col min="7" max="7" width="13.28515625" customWidth="1"/>
    <col min="8" max="9" width="9.28515625" style="9" bestFit="1" customWidth="1"/>
    <col min="10" max="10" width="9.5703125" style="9" bestFit="1" customWidth="1"/>
  </cols>
  <sheetData>
    <row r="1" spans="1:10" ht="20.25" x14ac:dyDescent="0.3">
      <c r="A1" s="7" t="s">
        <v>5</v>
      </c>
    </row>
    <row r="2" spans="1:10" ht="20.25" x14ac:dyDescent="0.3">
      <c r="A2" s="7" t="s">
        <v>158</v>
      </c>
    </row>
    <row r="3" spans="1:10" ht="20.25" x14ac:dyDescent="0.3">
      <c r="A3" s="42" t="str">
        <f>+Cover!A10</f>
        <v>November 2020</v>
      </c>
    </row>
    <row r="4" spans="1:10" ht="15.75" thickBot="1" x14ac:dyDescent="0.3">
      <c r="F4" s="9"/>
      <c r="G4" s="9"/>
    </row>
    <row r="5" spans="1:10" ht="16.5" hidden="1" thickTop="1" thickBot="1" x14ac:dyDescent="0.3">
      <c r="A5" s="2" t="s">
        <v>7</v>
      </c>
      <c r="B5" s="2" t="s">
        <v>8</v>
      </c>
      <c r="C5" s="2" t="s">
        <v>127</v>
      </c>
      <c r="D5" s="2" t="s">
        <v>11</v>
      </c>
      <c r="E5" s="2" t="s">
        <v>12</v>
      </c>
      <c r="F5" s="10" t="s">
        <v>15</v>
      </c>
      <c r="G5" s="10" t="s">
        <v>322</v>
      </c>
      <c r="H5" s="10" t="s">
        <v>16</v>
      </c>
      <c r="I5" s="10" t="s">
        <v>57</v>
      </c>
      <c r="J5" s="10" t="s">
        <v>115</v>
      </c>
    </row>
    <row r="6" spans="1:10" ht="16.5" thickTop="1" thickBot="1" x14ac:dyDescent="0.3">
      <c r="A6" s="2"/>
      <c r="B6" s="2"/>
      <c r="C6" s="2"/>
      <c r="D6" s="2"/>
      <c r="E6" s="2"/>
      <c r="F6" s="2"/>
      <c r="G6" s="2"/>
      <c r="H6" s="60" t="s">
        <v>372</v>
      </c>
      <c r="I6" s="60" t="s">
        <v>381</v>
      </c>
      <c r="J6" s="60" t="s">
        <v>97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"/>
      <c r="H7" s="43"/>
      <c r="I7" s="43"/>
      <c r="J7" s="43"/>
    </row>
    <row r="8" spans="1:10" x14ac:dyDescent="0.25">
      <c r="A8" s="1"/>
      <c r="B8" s="1"/>
      <c r="C8" s="1"/>
      <c r="D8" s="1" t="s">
        <v>20</v>
      </c>
      <c r="E8" s="1"/>
      <c r="F8" s="1"/>
      <c r="G8" s="1"/>
      <c r="H8" s="43"/>
      <c r="I8" s="43"/>
      <c r="J8" s="43"/>
    </row>
    <row r="9" spans="1:10" x14ac:dyDescent="0.25">
      <c r="A9" s="1"/>
      <c r="B9" s="1"/>
      <c r="C9" s="1"/>
      <c r="D9" s="1"/>
      <c r="E9" s="1" t="s">
        <v>25</v>
      </c>
      <c r="F9" s="1"/>
      <c r="G9" s="1"/>
      <c r="H9" s="43"/>
      <c r="I9" s="43"/>
      <c r="J9" s="43"/>
    </row>
    <row r="10" spans="1:10" x14ac:dyDescent="0.25">
      <c r="A10" s="1"/>
      <c r="B10" s="1"/>
      <c r="C10" s="1"/>
      <c r="D10" s="1"/>
      <c r="E10" s="1"/>
      <c r="F10" s="1" t="s">
        <v>130</v>
      </c>
      <c r="G10" s="1"/>
      <c r="H10" s="43"/>
      <c r="I10" s="43"/>
      <c r="J10" s="43"/>
    </row>
    <row r="11" spans="1:10" ht="15.75" thickBot="1" x14ac:dyDescent="0.3">
      <c r="A11" s="1"/>
      <c r="B11" s="1"/>
      <c r="C11" s="1"/>
      <c r="D11" s="1"/>
      <c r="E11" s="1"/>
      <c r="F11" s="1"/>
      <c r="G11" s="1" t="s">
        <v>160</v>
      </c>
      <c r="H11" s="43">
        <v>0</v>
      </c>
      <c r="I11" s="43">
        <v>800</v>
      </c>
      <c r="J11" s="43">
        <f>ROUND((H11-I11),5)</f>
        <v>-800</v>
      </c>
    </row>
    <row r="12" spans="1:10" ht="15.75" thickBot="1" x14ac:dyDescent="0.3">
      <c r="A12" s="1"/>
      <c r="B12" s="1"/>
      <c r="C12" s="1"/>
      <c r="D12" s="1"/>
      <c r="E12" s="1"/>
      <c r="F12" s="1" t="s">
        <v>131</v>
      </c>
      <c r="G12" s="1"/>
      <c r="H12" s="44">
        <f>ROUND(SUM(H10:H11),5)</f>
        <v>0</v>
      </c>
      <c r="I12" s="44">
        <f>ROUND(SUM(I10:I11),5)</f>
        <v>800</v>
      </c>
      <c r="J12" s="44">
        <f>ROUND((H12-I12),5)</f>
        <v>-800</v>
      </c>
    </row>
    <row r="13" spans="1:10" ht="15.75" thickBot="1" x14ac:dyDescent="0.3">
      <c r="A13" s="1"/>
      <c r="B13" s="1"/>
      <c r="C13" s="1"/>
      <c r="D13" s="1"/>
      <c r="E13" s="1" t="s">
        <v>132</v>
      </c>
      <c r="F13" s="1"/>
      <c r="G13" s="1"/>
      <c r="H13" s="61">
        <f>ROUND(H9+H12,5)</f>
        <v>0</v>
      </c>
      <c r="I13" s="61">
        <f>ROUND(I9+I12,5)</f>
        <v>800</v>
      </c>
      <c r="J13" s="61">
        <f>ROUND((H13-I13),5)</f>
        <v>-800</v>
      </c>
    </row>
    <row r="14" spans="1:10" x14ac:dyDescent="0.25">
      <c r="A14" s="1"/>
      <c r="B14" s="1"/>
      <c r="C14" s="1"/>
      <c r="D14" s="1" t="s">
        <v>27</v>
      </c>
      <c r="E14" s="1"/>
      <c r="F14" s="1"/>
      <c r="G14" s="1"/>
      <c r="H14" s="43">
        <f>ROUND(H8+H13,5)</f>
        <v>0</v>
      </c>
      <c r="I14" s="43">
        <f>ROUND(I8+I13,5)</f>
        <v>800</v>
      </c>
      <c r="J14" s="43">
        <f>ROUND((H14-I14),5)</f>
        <v>-800</v>
      </c>
    </row>
    <row r="15" spans="1:10" x14ac:dyDescent="0.25">
      <c r="A15" s="1"/>
      <c r="B15" s="1"/>
      <c r="C15" s="1"/>
      <c r="D15" s="1" t="s">
        <v>28</v>
      </c>
      <c r="E15" s="1"/>
      <c r="F15" s="1"/>
      <c r="G15" s="1"/>
      <c r="H15" s="43"/>
      <c r="I15" s="43"/>
      <c r="J15" s="43"/>
    </row>
    <row r="16" spans="1:10" x14ac:dyDescent="0.25">
      <c r="A16" s="1"/>
      <c r="B16" s="1"/>
      <c r="C16" s="1"/>
      <c r="D16" s="1"/>
      <c r="E16" s="1" t="s">
        <v>32</v>
      </c>
      <c r="F16" s="1"/>
      <c r="G16" s="1"/>
      <c r="H16" s="43"/>
      <c r="I16" s="43"/>
      <c r="J16" s="43"/>
    </row>
    <row r="17" spans="1:10" x14ac:dyDescent="0.25">
      <c r="A17" s="1"/>
      <c r="B17" s="1"/>
      <c r="C17" s="1"/>
      <c r="D17" s="1"/>
      <c r="E17" s="1"/>
      <c r="F17" s="1" t="s">
        <v>133</v>
      </c>
      <c r="G17" s="1"/>
      <c r="H17" s="43"/>
      <c r="I17" s="43"/>
      <c r="J17" s="43"/>
    </row>
    <row r="18" spans="1:10" x14ac:dyDescent="0.25">
      <c r="A18" s="1"/>
      <c r="B18" s="1"/>
      <c r="C18" s="1"/>
      <c r="D18" s="1"/>
      <c r="E18" s="1"/>
      <c r="F18" s="1"/>
      <c r="G18" s="1" t="s">
        <v>371</v>
      </c>
      <c r="H18" s="43">
        <v>0</v>
      </c>
      <c r="I18" s="43">
        <v>756.3</v>
      </c>
      <c r="J18" s="43">
        <f>ROUND((H18-I18),5)</f>
        <v>-756.3</v>
      </c>
    </row>
    <row r="19" spans="1:10" ht="15.75" thickBot="1" x14ac:dyDescent="0.3">
      <c r="A19" s="1"/>
      <c r="B19" s="1"/>
      <c r="C19" s="1"/>
      <c r="D19" s="1"/>
      <c r="E19" s="1"/>
      <c r="F19" s="1"/>
      <c r="G19" s="1" t="s">
        <v>161</v>
      </c>
      <c r="H19" s="62">
        <v>0</v>
      </c>
      <c r="I19" s="62">
        <v>0</v>
      </c>
      <c r="J19" s="62">
        <f>ROUND((H19-I19),5)</f>
        <v>0</v>
      </c>
    </row>
    <row r="20" spans="1:10" x14ac:dyDescent="0.25">
      <c r="A20" s="1"/>
      <c r="B20" s="1"/>
      <c r="C20" s="1"/>
      <c r="D20" s="1"/>
      <c r="E20" s="1"/>
      <c r="F20" s="1" t="s">
        <v>134</v>
      </c>
      <c r="G20" s="1"/>
      <c r="H20" s="43">
        <f>ROUND(SUM(H17:H19),5)</f>
        <v>0</v>
      </c>
      <c r="I20" s="43">
        <f>ROUND(SUM(I17:I19),5)</f>
        <v>756.3</v>
      </c>
      <c r="J20" s="43">
        <f>ROUND((H20-I20),5)</f>
        <v>-756.3</v>
      </c>
    </row>
    <row r="21" spans="1:10" x14ac:dyDescent="0.25">
      <c r="A21" s="1"/>
      <c r="B21" s="1"/>
      <c r="C21" s="1"/>
      <c r="D21" s="1"/>
      <c r="E21" s="1"/>
      <c r="F21" s="1" t="s">
        <v>162</v>
      </c>
      <c r="G21" s="1"/>
      <c r="H21" s="43"/>
      <c r="I21" s="43"/>
      <c r="J21" s="43"/>
    </row>
    <row r="22" spans="1:10" ht="15.75" thickBot="1" x14ac:dyDescent="0.3">
      <c r="A22" s="1"/>
      <c r="B22" s="1"/>
      <c r="C22" s="1"/>
      <c r="D22" s="1"/>
      <c r="E22" s="1"/>
      <c r="F22" s="1"/>
      <c r="G22" s="1" t="s">
        <v>163</v>
      </c>
      <c r="H22" s="43">
        <v>0</v>
      </c>
      <c r="I22" s="43">
        <v>15.2</v>
      </c>
      <c r="J22" s="43">
        <f t="shared" ref="J22:J28" si="0">ROUND((H22-I22),5)</f>
        <v>-15.2</v>
      </c>
    </row>
    <row r="23" spans="1:10" ht="15.75" thickBot="1" x14ac:dyDescent="0.3">
      <c r="A23" s="1"/>
      <c r="B23" s="1"/>
      <c r="C23" s="1"/>
      <c r="D23" s="1"/>
      <c r="E23" s="1"/>
      <c r="F23" s="1" t="s">
        <v>164</v>
      </c>
      <c r="G23" s="1"/>
      <c r="H23" s="44">
        <f>ROUND(SUM(H21:H22),5)</f>
        <v>0</v>
      </c>
      <c r="I23" s="44">
        <f>ROUND(SUM(I21:I22),5)</f>
        <v>15.2</v>
      </c>
      <c r="J23" s="44">
        <f t="shared" si="0"/>
        <v>-15.2</v>
      </c>
    </row>
    <row r="24" spans="1:10" ht="15.75" thickBot="1" x14ac:dyDescent="0.3">
      <c r="A24" s="1"/>
      <c r="B24" s="1"/>
      <c r="C24" s="1"/>
      <c r="D24" s="1"/>
      <c r="E24" s="1" t="s">
        <v>135</v>
      </c>
      <c r="F24" s="1"/>
      <c r="G24" s="1"/>
      <c r="H24" s="44">
        <f>ROUND(H16+H20+H23,5)</f>
        <v>0</v>
      </c>
      <c r="I24" s="44">
        <f>ROUND(I16+I20+I23,5)</f>
        <v>771.5</v>
      </c>
      <c r="J24" s="44">
        <f t="shared" si="0"/>
        <v>-771.5</v>
      </c>
    </row>
    <row r="25" spans="1:10" ht="15.75" thickBot="1" x14ac:dyDescent="0.3">
      <c r="A25" s="1"/>
      <c r="B25" s="1"/>
      <c r="C25" s="1"/>
      <c r="D25" s="1" t="s">
        <v>34</v>
      </c>
      <c r="E25" s="1"/>
      <c r="F25" s="1"/>
      <c r="G25" s="1"/>
      <c r="H25" s="44">
        <f>ROUND(H15+H24,5)</f>
        <v>0</v>
      </c>
      <c r="I25" s="44">
        <f>ROUND(I15+I24,5)</f>
        <v>771.5</v>
      </c>
      <c r="J25" s="44">
        <f t="shared" si="0"/>
        <v>-771.5</v>
      </c>
    </row>
    <row r="26" spans="1:10" ht="15.75" thickBot="1" x14ac:dyDescent="0.3">
      <c r="A26" s="1"/>
      <c r="B26" s="1"/>
      <c r="C26" s="1" t="s">
        <v>35</v>
      </c>
      <c r="D26" s="1"/>
      <c r="E26" s="1"/>
      <c r="F26" s="1"/>
      <c r="G26" s="1"/>
      <c r="H26" s="44">
        <f>ROUND(H14-H25,5)</f>
        <v>0</v>
      </c>
      <c r="I26" s="44">
        <f>ROUND(I14-I25,5)</f>
        <v>28.5</v>
      </c>
      <c r="J26" s="44">
        <f t="shared" si="0"/>
        <v>-28.5</v>
      </c>
    </row>
    <row r="27" spans="1:10" ht="15.75" thickBot="1" x14ac:dyDescent="0.3">
      <c r="A27" s="1"/>
      <c r="B27" s="1" t="s">
        <v>41</v>
      </c>
      <c r="C27" s="1"/>
      <c r="D27" s="1"/>
      <c r="E27" s="1"/>
      <c r="F27" s="1"/>
      <c r="G27" s="1"/>
      <c r="H27" s="44">
        <f>ROUND(H7+H26,5)</f>
        <v>0</v>
      </c>
      <c r="I27" s="44">
        <f>ROUND(I7+I26,5)</f>
        <v>28.5</v>
      </c>
      <c r="J27" s="44">
        <f t="shared" si="0"/>
        <v>-28.5</v>
      </c>
    </row>
    <row r="28" spans="1:10" ht="15.75" thickBot="1" x14ac:dyDescent="0.3">
      <c r="A28" s="1" t="s">
        <v>54</v>
      </c>
      <c r="B28" s="1"/>
      <c r="C28" s="1"/>
      <c r="D28" s="1"/>
      <c r="E28" s="1"/>
      <c r="F28" s="1"/>
      <c r="G28" s="1"/>
      <c r="H28" s="45">
        <f>H27</f>
        <v>0</v>
      </c>
      <c r="I28" s="45">
        <f>I27</f>
        <v>28.5</v>
      </c>
      <c r="J28" s="45">
        <f t="shared" si="0"/>
        <v>-28.5</v>
      </c>
    </row>
    <row r="29" spans="1:10" ht="15.75" thickTop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phoneticPr fontId="7" type="noConversion"/>
  <printOptions horizontalCentered="1"/>
  <pageMargins left="0.25" right="0.25" top="0.5" bottom="0.25" header="0.3" footer="0.3"/>
  <pageSetup scale="95" orientation="landscape" r:id="rId1"/>
  <headerFooter>
    <oddFooter>&amp;C&amp;"-,Bold Italic"CONFIDENTIAL
Not for External Distribution&amp;RPage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34339-F19D-4DFF-AC93-C04A8736F451}">
  <dimension ref="A1:K71"/>
  <sheetViews>
    <sheetView topLeftCell="A38" workbookViewId="0">
      <selection activeCell="M15" sqref="M15"/>
    </sheetView>
  </sheetViews>
  <sheetFormatPr defaultRowHeight="15" x14ac:dyDescent="0.25"/>
  <cols>
    <col min="1" max="7" width="4.7109375" customWidth="1"/>
    <col min="8" max="8" width="33" bestFit="1" customWidth="1"/>
    <col min="9" max="10" width="14.7109375" style="9" bestFit="1" customWidth="1"/>
    <col min="11" max="11" width="9.5703125" style="9" bestFit="1" customWidth="1"/>
  </cols>
  <sheetData>
    <row r="1" spans="1:11" ht="20.25" x14ac:dyDescent="0.3">
      <c r="A1" s="7" t="s">
        <v>5</v>
      </c>
    </row>
    <row r="2" spans="1:11" ht="20.25" x14ac:dyDescent="0.3">
      <c r="A2" s="7" t="s">
        <v>158</v>
      </c>
    </row>
    <row r="3" spans="1:11" ht="20.25" x14ac:dyDescent="0.3">
      <c r="A3" s="42" t="str">
        <f>+Cover!A11</f>
        <v>YTD Thru November 2020</v>
      </c>
    </row>
    <row r="4" spans="1:11" ht="15.75" thickBot="1" x14ac:dyDescent="0.3">
      <c r="H4" s="9"/>
    </row>
    <row r="5" spans="1:11" ht="16.5" hidden="1" thickTop="1" thickBot="1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128</v>
      </c>
      <c r="G5" s="2" t="s">
        <v>12</v>
      </c>
      <c r="H5" s="10" t="s">
        <v>15</v>
      </c>
      <c r="I5" s="10" t="s">
        <v>16</v>
      </c>
      <c r="J5" s="10" t="s">
        <v>57</v>
      </c>
      <c r="K5" s="10" t="s">
        <v>115</v>
      </c>
    </row>
    <row r="6" spans="1:11" ht="16.5" thickTop="1" thickBot="1" x14ac:dyDescent="0.3">
      <c r="A6" s="2"/>
      <c r="B6" s="2"/>
      <c r="C6" s="2"/>
      <c r="D6" s="2"/>
      <c r="E6" s="2"/>
      <c r="F6" s="2"/>
      <c r="G6" s="2"/>
      <c r="H6" s="2"/>
      <c r="I6" s="60" t="s">
        <v>369</v>
      </c>
      <c r="J6" s="60" t="s">
        <v>370</v>
      </c>
      <c r="K6" s="60" t="s">
        <v>97</v>
      </c>
    </row>
    <row r="7" spans="1:11" ht="15.75" thickTop="1" x14ac:dyDescent="0.25">
      <c r="A7" s="1"/>
      <c r="B7" s="1" t="s">
        <v>19</v>
      </c>
      <c r="C7" s="1"/>
      <c r="D7" s="1"/>
      <c r="E7" s="1"/>
      <c r="F7" s="1"/>
      <c r="G7" s="1"/>
      <c r="H7" s="1"/>
      <c r="I7" s="43"/>
      <c r="J7" s="43"/>
      <c r="K7" s="43"/>
    </row>
    <row r="8" spans="1:11" x14ac:dyDescent="0.25">
      <c r="A8" s="1"/>
      <c r="B8" s="1"/>
      <c r="C8" s="1"/>
      <c r="D8" s="1" t="s">
        <v>20</v>
      </c>
      <c r="E8" s="1"/>
      <c r="F8" s="1"/>
      <c r="G8" s="1"/>
      <c r="H8" s="1"/>
      <c r="I8" s="43"/>
      <c r="J8" s="43"/>
      <c r="K8" s="43"/>
    </row>
    <row r="9" spans="1:11" x14ac:dyDescent="0.25">
      <c r="A9" s="1"/>
      <c r="B9" s="1"/>
      <c r="C9" s="1"/>
      <c r="D9" s="1"/>
      <c r="E9" s="1" t="s">
        <v>25</v>
      </c>
      <c r="F9" s="1"/>
      <c r="G9" s="1"/>
      <c r="H9" s="1"/>
      <c r="I9" s="43"/>
      <c r="J9" s="43"/>
      <c r="K9" s="43"/>
    </row>
    <row r="10" spans="1:11" x14ac:dyDescent="0.25">
      <c r="A10" s="1"/>
      <c r="B10" s="1"/>
      <c r="C10" s="1"/>
      <c r="D10" s="1"/>
      <c r="E10" s="1"/>
      <c r="F10" s="1" t="s">
        <v>159</v>
      </c>
      <c r="G10" s="1"/>
      <c r="H10" s="1"/>
      <c r="I10" s="43"/>
      <c r="J10" s="43"/>
      <c r="K10" s="43"/>
    </row>
    <row r="11" spans="1:11" x14ac:dyDescent="0.25">
      <c r="A11" s="1"/>
      <c r="B11" s="1"/>
      <c r="C11" s="1"/>
      <c r="D11" s="1"/>
      <c r="E11" s="1"/>
      <c r="F11" s="1"/>
      <c r="G11" s="1" t="s">
        <v>177</v>
      </c>
      <c r="H11" s="1"/>
      <c r="I11" s="43">
        <v>0</v>
      </c>
      <c r="J11" s="43">
        <v>8570.2000000000007</v>
      </c>
      <c r="K11" s="43">
        <f>ROUND((I11-J11),5)</f>
        <v>-8570.2000000000007</v>
      </c>
    </row>
    <row r="12" spans="1:11" x14ac:dyDescent="0.25">
      <c r="A12" s="1"/>
      <c r="B12" s="1"/>
      <c r="C12" s="1"/>
      <c r="D12" s="1"/>
      <c r="E12" s="1"/>
      <c r="F12" s="1"/>
      <c r="G12" s="1" t="s">
        <v>178</v>
      </c>
      <c r="H12" s="1"/>
      <c r="I12" s="43">
        <v>0</v>
      </c>
      <c r="J12" s="43">
        <v>6850</v>
      </c>
      <c r="K12" s="43">
        <f>ROUND((I12-J12),5)</f>
        <v>-6850</v>
      </c>
    </row>
    <row r="13" spans="1:11" x14ac:dyDescent="0.25">
      <c r="A13" s="1"/>
      <c r="B13" s="1"/>
      <c r="C13" s="1"/>
      <c r="D13" s="1"/>
      <c r="E13" s="1"/>
      <c r="F13" s="1"/>
      <c r="G13" s="1" t="s">
        <v>179</v>
      </c>
      <c r="H13" s="1"/>
      <c r="I13" s="43">
        <v>0</v>
      </c>
      <c r="J13" s="43">
        <v>4050</v>
      </c>
      <c r="K13" s="43">
        <f>ROUND((I13-J13),5)</f>
        <v>-4050</v>
      </c>
    </row>
    <row r="14" spans="1:11" ht="15.75" thickBot="1" x14ac:dyDescent="0.3">
      <c r="A14" s="1"/>
      <c r="B14" s="1"/>
      <c r="C14" s="1"/>
      <c r="D14" s="1"/>
      <c r="E14" s="1"/>
      <c r="F14" s="1"/>
      <c r="G14" s="1" t="s">
        <v>210</v>
      </c>
      <c r="H14" s="1"/>
      <c r="I14" s="62">
        <v>0</v>
      </c>
      <c r="J14" s="62">
        <v>3330.71</v>
      </c>
      <c r="K14" s="62">
        <f>ROUND((I14-J14),5)</f>
        <v>-3330.71</v>
      </c>
    </row>
    <row r="15" spans="1:11" x14ac:dyDescent="0.25">
      <c r="A15" s="1"/>
      <c r="B15" s="1"/>
      <c r="C15" s="1"/>
      <c r="D15" s="1"/>
      <c r="E15" s="1"/>
      <c r="F15" s="1" t="s">
        <v>180</v>
      </c>
      <c r="G15" s="1"/>
      <c r="H15" s="1"/>
      <c r="I15" s="43">
        <f>ROUND(SUM(I10:I14),5)</f>
        <v>0</v>
      </c>
      <c r="J15" s="43">
        <f>ROUND(SUM(J10:J14),5)</f>
        <v>22800.91</v>
      </c>
      <c r="K15" s="43">
        <f>ROUND((I15-J15),5)</f>
        <v>-22800.91</v>
      </c>
    </row>
    <row r="16" spans="1:11" x14ac:dyDescent="0.25">
      <c r="A16" s="1"/>
      <c r="B16" s="1"/>
      <c r="C16" s="1"/>
      <c r="D16" s="1"/>
      <c r="E16" s="1"/>
      <c r="F16" s="1" t="s">
        <v>130</v>
      </c>
      <c r="G16" s="1"/>
      <c r="H16" s="1"/>
      <c r="I16" s="43"/>
      <c r="J16" s="43"/>
      <c r="K16" s="43"/>
    </row>
    <row r="17" spans="1:11" x14ac:dyDescent="0.25">
      <c r="A17" s="1"/>
      <c r="B17" s="1"/>
      <c r="C17" s="1"/>
      <c r="D17" s="1"/>
      <c r="E17" s="1"/>
      <c r="F17" s="1"/>
      <c r="G17" s="1" t="s">
        <v>160</v>
      </c>
      <c r="H17" s="1"/>
      <c r="I17" s="43">
        <v>0</v>
      </c>
      <c r="J17" s="43">
        <v>1300</v>
      </c>
      <c r="K17" s="43">
        <f>ROUND((I17-J17),5)</f>
        <v>-1300</v>
      </c>
    </row>
    <row r="18" spans="1:11" x14ac:dyDescent="0.25">
      <c r="A18" s="1"/>
      <c r="B18" s="1"/>
      <c r="C18" s="1"/>
      <c r="D18" s="1"/>
      <c r="E18" s="1"/>
      <c r="F18" s="1"/>
      <c r="G18" s="1" t="s">
        <v>181</v>
      </c>
      <c r="H18" s="1"/>
      <c r="I18" s="43"/>
      <c r="J18" s="43"/>
      <c r="K18" s="43"/>
    </row>
    <row r="19" spans="1:11" x14ac:dyDescent="0.25">
      <c r="A19" s="1"/>
      <c r="B19" s="1"/>
      <c r="C19" s="1"/>
      <c r="D19" s="1"/>
      <c r="E19" s="1"/>
      <c r="F19" s="1"/>
      <c r="G19" s="1"/>
      <c r="H19" s="1" t="s">
        <v>182</v>
      </c>
      <c r="I19" s="43">
        <v>0</v>
      </c>
      <c r="J19" s="43">
        <v>4785</v>
      </c>
      <c r="K19" s="43">
        <f>ROUND((I19-J19),5)</f>
        <v>-4785</v>
      </c>
    </row>
    <row r="20" spans="1:11" x14ac:dyDescent="0.25">
      <c r="A20" s="1"/>
      <c r="B20" s="1"/>
      <c r="C20" s="1"/>
      <c r="D20" s="1"/>
      <c r="E20" s="1"/>
      <c r="F20" s="1"/>
      <c r="G20" s="1"/>
      <c r="H20" s="1" t="s">
        <v>183</v>
      </c>
      <c r="I20" s="43">
        <v>0</v>
      </c>
      <c r="J20" s="43">
        <v>8903.75</v>
      </c>
      <c r="K20" s="43">
        <f>ROUND((I20-J20),5)</f>
        <v>-8903.75</v>
      </c>
    </row>
    <row r="21" spans="1:11" ht="15.75" thickBot="1" x14ac:dyDescent="0.3">
      <c r="A21" s="1"/>
      <c r="B21" s="1"/>
      <c r="C21" s="1"/>
      <c r="D21" s="1"/>
      <c r="E21" s="1"/>
      <c r="F21" s="1"/>
      <c r="G21" s="1"/>
      <c r="H21" s="1" t="s">
        <v>184</v>
      </c>
      <c r="I21" s="43">
        <v>0</v>
      </c>
      <c r="J21" s="43">
        <v>-7.5</v>
      </c>
      <c r="K21" s="43">
        <f>ROUND((I21-J21),5)</f>
        <v>7.5</v>
      </c>
    </row>
    <row r="22" spans="1:11" ht="15.75" thickBot="1" x14ac:dyDescent="0.3">
      <c r="A22" s="1"/>
      <c r="B22" s="1"/>
      <c r="C22" s="1"/>
      <c r="D22" s="1"/>
      <c r="E22" s="1"/>
      <c r="F22" s="1"/>
      <c r="G22" s="1" t="s">
        <v>185</v>
      </c>
      <c r="H22" s="1"/>
      <c r="I22" s="61">
        <f>ROUND(SUM(I18:I21),5)</f>
        <v>0</v>
      </c>
      <c r="J22" s="61">
        <f>ROUND(SUM(J18:J21),5)</f>
        <v>13681.25</v>
      </c>
      <c r="K22" s="61">
        <f>ROUND((I22-J22),5)</f>
        <v>-13681.25</v>
      </c>
    </row>
    <row r="23" spans="1:11" x14ac:dyDescent="0.25">
      <c r="A23" s="1"/>
      <c r="B23" s="1"/>
      <c r="C23" s="1"/>
      <c r="D23" s="1"/>
      <c r="E23" s="1"/>
      <c r="F23" s="1" t="s">
        <v>131</v>
      </c>
      <c r="G23" s="1"/>
      <c r="H23" s="1"/>
      <c r="I23" s="43">
        <f>ROUND(SUM(I16:I17)+I22,5)</f>
        <v>0</v>
      </c>
      <c r="J23" s="43">
        <f>ROUND(SUM(J16:J17)+J22,5)</f>
        <v>14981.25</v>
      </c>
      <c r="K23" s="43">
        <f>ROUND((I23-J23),5)</f>
        <v>-14981.25</v>
      </c>
    </row>
    <row r="24" spans="1:11" x14ac:dyDescent="0.25">
      <c r="A24" s="1"/>
      <c r="B24" s="1"/>
      <c r="C24" s="1"/>
      <c r="D24" s="1"/>
      <c r="E24" s="1"/>
      <c r="F24" s="1" t="s">
        <v>211</v>
      </c>
      <c r="G24" s="1"/>
      <c r="H24" s="1"/>
      <c r="I24" s="43"/>
      <c r="J24" s="43"/>
      <c r="K24" s="43"/>
    </row>
    <row r="25" spans="1:11" ht="15.75" thickBot="1" x14ac:dyDescent="0.3">
      <c r="A25" s="1"/>
      <c r="B25" s="1"/>
      <c r="C25" s="1"/>
      <c r="D25" s="1"/>
      <c r="E25" s="1"/>
      <c r="F25" s="1"/>
      <c r="G25" s="1" t="s">
        <v>212</v>
      </c>
      <c r="H25" s="1"/>
      <c r="I25" s="62">
        <v>0</v>
      </c>
      <c r="J25" s="62">
        <v>736</v>
      </c>
      <c r="K25" s="62">
        <f>ROUND((I25-J25),5)</f>
        <v>-736</v>
      </c>
    </row>
    <row r="26" spans="1:11" x14ac:dyDescent="0.25">
      <c r="A26" s="1"/>
      <c r="B26" s="1"/>
      <c r="C26" s="1"/>
      <c r="D26" s="1"/>
      <c r="E26" s="1"/>
      <c r="F26" s="1" t="s">
        <v>213</v>
      </c>
      <c r="G26" s="1"/>
      <c r="H26" s="1"/>
      <c r="I26" s="43">
        <f>ROUND(SUM(I24:I25),5)</f>
        <v>0</v>
      </c>
      <c r="J26" s="43">
        <f>ROUND(SUM(J24:J25),5)</f>
        <v>736</v>
      </c>
      <c r="K26" s="43">
        <f>ROUND((I26-J26),5)</f>
        <v>-736</v>
      </c>
    </row>
    <row r="27" spans="1:11" ht="15.75" thickBot="1" x14ac:dyDescent="0.3">
      <c r="A27" s="1"/>
      <c r="B27" s="1"/>
      <c r="C27" s="1"/>
      <c r="D27" s="1"/>
      <c r="E27" s="1"/>
      <c r="F27" s="1" t="s">
        <v>170</v>
      </c>
      <c r="G27" s="1"/>
      <c r="H27" s="1"/>
      <c r="I27" s="43">
        <v>0</v>
      </c>
      <c r="J27" s="43">
        <v>2925</v>
      </c>
      <c r="K27" s="43">
        <f>ROUND((I27-J27),5)</f>
        <v>-2925</v>
      </c>
    </row>
    <row r="28" spans="1:11" ht="15.75" thickBot="1" x14ac:dyDescent="0.3">
      <c r="A28" s="1"/>
      <c r="B28" s="1"/>
      <c r="C28" s="1"/>
      <c r="D28" s="1"/>
      <c r="E28" s="1" t="s">
        <v>132</v>
      </c>
      <c r="F28" s="1"/>
      <c r="G28" s="1"/>
      <c r="H28" s="1"/>
      <c r="I28" s="61">
        <f>ROUND(I9+I15+I23+SUM(I26:I27),5)</f>
        <v>0</v>
      </c>
      <c r="J28" s="61">
        <f>ROUND(J9+J15+J23+SUM(J26:J27),5)</f>
        <v>41443.160000000003</v>
      </c>
      <c r="K28" s="61">
        <f>ROUND((I28-J28),5)</f>
        <v>-41443.160000000003</v>
      </c>
    </row>
    <row r="29" spans="1:11" x14ac:dyDescent="0.25">
      <c r="A29" s="1"/>
      <c r="B29" s="1"/>
      <c r="C29" s="1"/>
      <c r="D29" s="1" t="s">
        <v>27</v>
      </c>
      <c r="E29" s="1"/>
      <c r="F29" s="1"/>
      <c r="G29" s="1"/>
      <c r="H29" s="1"/>
      <c r="I29" s="43">
        <f>ROUND(I8+I28,5)</f>
        <v>0</v>
      </c>
      <c r="J29" s="43">
        <f>ROUND(J8+J28,5)</f>
        <v>41443.160000000003</v>
      </c>
      <c r="K29" s="43">
        <f>ROUND((I29-J29),5)</f>
        <v>-41443.160000000003</v>
      </c>
    </row>
    <row r="30" spans="1:11" x14ac:dyDescent="0.25">
      <c r="A30" s="1"/>
      <c r="B30" s="1"/>
      <c r="C30" s="1"/>
      <c r="D30" s="1" t="s">
        <v>28</v>
      </c>
      <c r="E30" s="1"/>
      <c r="F30" s="1"/>
      <c r="G30" s="1"/>
      <c r="H30" s="1"/>
      <c r="I30" s="43"/>
      <c r="J30" s="43"/>
      <c r="K30" s="43"/>
    </row>
    <row r="31" spans="1:11" x14ac:dyDescent="0.25">
      <c r="A31" s="1"/>
      <c r="B31" s="1"/>
      <c r="C31" s="1"/>
      <c r="D31" s="1"/>
      <c r="E31" s="1" t="s">
        <v>32</v>
      </c>
      <c r="F31" s="1"/>
      <c r="G31" s="1"/>
      <c r="H31" s="1"/>
      <c r="I31" s="43"/>
      <c r="J31" s="43"/>
      <c r="K31" s="43"/>
    </row>
    <row r="32" spans="1:11" x14ac:dyDescent="0.25">
      <c r="A32" s="1"/>
      <c r="B32" s="1"/>
      <c r="C32" s="1"/>
      <c r="D32" s="1"/>
      <c r="E32" s="1"/>
      <c r="F32" s="1" t="s">
        <v>171</v>
      </c>
      <c r="G32" s="1"/>
      <c r="H32" s="1"/>
      <c r="I32" s="43"/>
      <c r="J32" s="43"/>
      <c r="K32" s="43"/>
    </row>
    <row r="33" spans="1:11" x14ac:dyDescent="0.25">
      <c r="A33" s="1"/>
      <c r="B33" s="1"/>
      <c r="C33" s="1"/>
      <c r="D33" s="1"/>
      <c r="E33" s="1"/>
      <c r="F33" s="1"/>
      <c r="G33" s="1" t="s">
        <v>214</v>
      </c>
      <c r="H33" s="1"/>
      <c r="I33" s="43">
        <v>0</v>
      </c>
      <c r="J33" s="43">
        <v>4050</v>
      </c>
      <c r="K33" s="43">
        <f>ROUND((I33-J33),5)</f>
        <v>-4050</v>
      </c>
    </row>
    <row r="34" spans="1:11" ht="15.75" thickBot="1" x14ac:dyDescent="0.3">
      <c r="A34" s="1"/>
      <c r="B34" s="1"/>
      <c r="C34" s="1"/>
      <c r="D34" s="1"/>
      <c r="E34" s="1"/>
      <c r="F34" s="1"/>
      <c r="G34" s="1" t="s">
        <v>215</v>
      </c>
      <c r="H34" s="1"/>
      <c r="I34" s="62">
        <v>0</v>
      </c>
      <c r="J34" s="62">
        <v>19548.61</v>
      </c>
      <c r="K34" s="62">
        <f>ROUND((I34-J34),5)</f>
        <v>-19548.61</v>
      </c>
    </row>
    <row r="35" spans="1:11" x14ac:dyDescent="0.25">
      <c r="A35" s="1"/>
      <c r="B35" s="1"/>
      <c r="C35" s="1"/>
      <c r="D35" s="1"/>
      <c r="E35" s="1"/>
      <c r="F35" s="1" t="s">
        <v>216</v>
      </c>
      <c r="G35" s="1"/>
      <c r="H35" s="1"/>
      <c r="I35" s="43">
        <f>ROUND(SUM(I32:I34),5)</f>
        <v>0</v>
      </c>
      <c r="J35" s="43">
        <f>ROUND(SUM(J32:J34),5)</f>
        <v>23598.61</v>
      </c>
      <c r="K35" s="43">
        <f>ROUND((I35-J35),5)</f>
        <v>-23598.61</v>
      </c>
    </row>
    <row r="36" spans="1:11" x14ac:dyDescent="0.25">
      <c r="A36" s="1"/>
      <c r="B36" s="1"/>
      <c r="C36" s="1"/>
      <c r="D36" s="1"/>
      <c r="E36" s="1"/>
      <c r="F36" s="1" t="s">
        <v>133</v>
      </c>
      <c r="G36" s="1"/>
      <c r="H36" s="1"/>
      <c r="I36" s="43"/>
      <c r="J36" s="43"/>
      <c r="K36" s="43"/>
    </row>
    <row r="37" spans="1:11" x14ac:dyDescent="0.25">
      <c r="A37" s="1"/>
      <c r="B37" s="1"/>
      <c r="C37" s="1"/>
      <c r="D37" s="1"/>
      <c r="E37" s="1"/>
      <c r="F37" s="1"/>
      <c r="G37" s="1" t="s">
        <v>371</v>
      </c>
      <c r="H37" s="1"/>
      <c r="I37" s="43">
        <v>0</v>
      </c>
      <c r="J37" s="43">
        <v>756.3</v>
      </c>
      <c r="K37" s="43">
        <f>ROUND((I37-J37),5)</f>
        <v>-756.3</v>
      </c>
    </row>
    <row r="38" spans="1:11" ht="15.75" thickBot="1" x14ac:dyDescent="0.3">
      <c r="A38" s="1"/>
      <c r="B38" s="1"/>
      <c r="C38" s="1"/>
      <c r="D38" s="1"/>
      <c r="E38" s="1"/>
      <c r="F38" s="1"/>
      <c r="G38" s="1" t="s">
        <v>161</v>
      </c>
      <c r="H38" s="1"/>
      <c r="I38" s="62">
        <v>0</v>
      </c>
      <c r="J38" s="62">
        <v>374.73</v>
      </c>
      <c r="K38" s="62">
        <f>ROUND((I38-J38),5)</f>
        <v>-374.73</v>
      </c>
    </row>
    <row r="39" spans="1:11" x14ac:dyDescent="0.25">
      <c r="A39" s="1"/>
      <c r="B39" s="1"/>
      <c r="C39" s="1"/>
      <c r="D39" s="1"/>
      <c r="E39" s="1"/>
      <c r="F39" s="1" t="s">
        <v>134</v>
      </c>
      <c r="G39" s="1"/>
      <c r="H39" s="1"/>
      <c r="I39" s="43">
        <f>ROUND(SUM(I36:I38),5)</f>
        <v>0</v>
      </c>
      <c r="J39" s="43">
        <f>ROUND(SUM(J36:J38),5)</f>
        <v>1131.03</v>
      </c>
      <c r="K39" s="43">
        <f>ROUND((I39-J39),5)</f>
        <v>-1131.03</v>
      </c>
    </row>
    <row r="40" spans="1:11" x14ac:dyDescent="0.25">
      <c r="A40" s="1"/>
      <c r="B40" s="1"/>
      <c r="C40" s="1"/>
      <c r="D40" s="1"/>
      <c r="E40" s="1"/>
      <c r="F40" s="1" t="s">
        <v>172</v>
      </c>
      <c r="G40" s="1"/>
      <c r="H40" s="1"/>
      <c r="I40" s="43"/>
      <c r="J40" s="43"/>
      <c r="K40" s="43"/>
    </row>
    <row r="41" spans="1:11" x14ac:dyDescent="0.25">
      <c r="A41" s="1"/>
      <c r="B41" s="1"/>
      <c r="C41" s="1"/>
      <c r="D41" s="1"/>
      <c r="E41" s="1"/>
      <c r="F41" s="1"/>
      <c r="G41" s="1" t="s">
        <v>187</v>
      </c>
      <c r="H41" s="1"/>
      <c r="I41" s="43">
        <v>0</v>
      </c>
      <c r="J41" s="43">
        <v>4427.49</v>
      </c>
      <c r="K41" s="43">
        <f>ROUND((I41-J41),5)</f>
        <v>-4427.49</v>
      </c>
    </row>
    <row r="42" spans="1:11" x14ac:dyDescent="0.25">
      <c r="A42" s="1"/>
      <c r="B42" s="1"/>
      <c r="C42" s="1"/>
      <c r="D42" s="1"/>
      <c r="E42" s="1"/>
      <c r="F42" s="1"/>
      <c r="G42" s="1" t="s">
        <v>188</v>
      </c>
      <c r="H42" s="1"/>
      <c r="I42" s="43">
        <v>0</v>
      </c>
      <c r="J42" s="43">
        <v>8117.55</v>
      </c>
      <c r="K42" s="43">
        <f>ROUND((I42-J42),5)</f>
        <v>-8117.55</v>
      </c>
    </row>
    <row r="43" spans="1:11" ht="15.75" thickBot="1" x14ac:dyDescent="0.3">
      <c r="A43" s="1"/>
      <c r="B43" s="1"/>
      <c r="C43" s="1"/>
      <c r="D43" s="1"/>
      <c r="E43" s="1"/>
      <c r="F43" s="1"/>
      <c r="G43" s="1" t="s">
        <v>190</v>
      </c>
      <c r="H43" s="1"/>
      <c r="I43" s="62">
        <v>0</v>
      </c>
      <c r="J43" s="62">
        <v>998.66</v>
      </c>
      <c r="K43" s="62">
        <f>ROUND((I43-J43),5)</f>
        <v>-998.66</v>
      </c>
    </row>
    <row r="44" spans="1:11" x14ac:dyDescent="0.25">
      <c r="A44" s="1"/>
      <c r="B44" s="1"/>
      <c r="C44" s="1"/>
      <c r="D44" s="1"/>
      <c r="E44" s="1"/>
      <c r="F44" s="1" t="s">
        <v>192</v>
      </c>
      <c r="G44" s="1"/>
      <c r="H44" s="1"/>
      <c r="I44" s="43">
        <f>ROUND(SUM(I40:I43),5)</f>
        <v>0</v>
      </c>
      <c r="J44" s="43">
        <f>ROUND(SUM(J40:J43),5)</f>
        <v>13543.7</v>
      </c>
      <c r="K44" s="43">
        <f>ROUND((I44-J44),5)</f>
        <v>-13543.7</v>
      </c>
    </row>
    <row r="45" spans="1:11" x14ac:dyDescent="0.25">
      <c r="A45" s="1"/>
      <c r="B45" s="1"/>
      <c r="C45" s="1"/>
      <c r="D45" s="1"/>
      <c r="E45" s="1"/>
      <c r="F45" s="1" t="s">
        <v>162</v>
      </c>
      <c r="G45" s="1"/>
      <c r="H45" s="1"/>
      <c r="I45" s="43"/>
      <c r="J45" s="43"/>
      <c r="K45" s="43"/>
    </row>
    <row r="46" spans="1:11" x14ac:dyDescent="0.25">
      <c r="A46" s="1"/>
      <c r="B46" s="1"/>
      <c r="C46" s="1"/>
      <c r="D46" s="1"/>
      <c r="E46" s="1"/>
      <c r="F46" s="1"/>
      <c r="G46" s="1" t="s">
        <v>203</v>
      </c>
      <c r="H46" s="1"/>
      <c r="I46" s="43">
        <v>0</v>
      </c>
      <c r="J46" s="43">
        <v>825.39</v>
      </c>
      <c r="K46" s="43">
        <f t="shared" ref="K46:K53" si="0">ROUND((I46-J46),5)</f>
        <v>-825.39</v>
      </c>
    </row>
    <row r="47" spans="1:11" x14ac:dyDescent="0.25">
      <c r="A47" s="1"/>
      <c r="B47" s="1"/>
      <c r="C47" s="1"/>
      <c r="D47" s="1"/>
      <c r="E47" s="1"/>
      <c r="F47" s="1"/>
      <c r="G47" s="1" t="s">
        <v>196</v>
      </c>
      <c r="H47" s="1"/>
      <c r="I47" s="43">
        <v>64.92</v>
      </c>
      <c r="J47" s="43">
        <v>0</v>
      </c>
      <c r="K47" s="43">
        <f t="shared" si="0"/>
        <v>64.92</v>
      </c>
    </row>
    <row r="48" spans="1:11" ht="15.75" thickBot="1" x14ac:dyDescent="0.3">
      <c r="A48" s="1"/>
      <c r="B48" s="1"/>
      <c r="C48" s="1"/>
      <c r="D48" s="1"/>
      <c r="E48" s="1"/>
      <c r="F48" s="1"/>
      <c r="G48" s="1" t="s">
        <v>163</v>
      </c>
      <c r="H48" s="1"/>
      <c r="I48" s="62">
        <v>45</v>
      </c>
      <c r="J48" s="62">
        <v>15.2</v>
      </c>
      <c r="K48" s="62">
        <f t="shared" si="0"/>
        <v>29.8</v>
      </c>
    </row>
    <row r="49" spans="1:11" x14ac:dyDescent="0.25">
      <c r="A49" s="1"/>
      <c r="B49" s="1"/>
      <c r="C49" s="1"/>
      <c r="D49" s="1"/>
      <c r="E49" s="1"/>
      <c r="F49" s="1" t="s">
        <v>164</v>
      </c>
      <c r="G49" s="1"/>
      <c r="H49" s="1"/>
      <c r="I49" s="43">
        <f>ROUND(SUM(I45:I48),5)</f>
        <v>109.92</v>
      </c>
      <c r="J49" s="43">
        <f>ROUND(SUM(J45:J48),5)</f>
        <v>840.59</v>
      </c>
      <c r="K49" s="43">
        <f t="shared" si="0"/>
        <v>-730.67</v>
      </c>
    </row>
    <row r="50" spans="1:11" ht="15.75" thickBot="1" x14ac:dyDescent="0.3">
      <c r="A50" s="1"/>
      <c r="B50" s="1"/>
      <c r="C50" s="1"/>
      <c r="D50" s="1"/>
      <c r="E50" s="1"/>
      <c r="F50" s="1" t="s">
        <v>173</v>
      </c>
      <c r="G50" s="1"/>
      <c r="H50" s="1"/>
      <c r="I50" s="43">
        <v>0</v>
      </c>
      <c r="J50" s="43">
        <v>1771.06</v>
      </c>
      <c r="K50" s="43">
        <f t="shared" si="0"/>
        <v>-1771.06</v>
      </c>
    </row>
    <row r="51" spans="1:11" ht="15.75" thickBot="1" x14ac:dyDescent="0.3">
      <c r="A51" s="1"/>
      <c r="B51" s="1"/>
      <c r="C51" s="1"/>
      <c r="D51" s="1"/>
      <c r="E51" s="1" t="s">
        <v>135</v>
      </c>
      <c r="F51" s="1"/>
      <c r="G51" s="1"/>
      <c r="H51" s="1"/>
      <c r="I51" s="44">
        <f>ROUND(I31+I35+I39+I44+SUM(I49:I50),5)</f>
        <v>109.92</v>
      </c>
      <c r="J51" s="44">
        <f>ROUND(J31+J35+J39+J44+SUM(J49:J50),5)</f>
        <v>40884.99</v>
      </c>
      <c r="K51" s="44">
        <f t="shared" si="0"/>
        <v>-40775.07</v>
      </c>
    </row>
    <row r="52" spans="1:11" ht="15.75" thickBot="1" x14ac:dyDescent="0.3">
      <c r="A52" s="1"/>
      <c r="B52" s="1"/>
      <c r="C52" s="1"/>
      <c r="D52" s="1" t="s">
        <v>34</v>
      </c>
      <c r="E52" s="1"/>
      <c r="F52" s="1"/>
      <c r="G52" s="1"/>
      <c r="H52" s="1"/>
      <c r="I52" s="61">
        <f>ROUND(I30+I51,5)</f>
        <v>109.92</v>
      </c>
      <c r="J52" s="61">
        <f>ROUND(J30+J51,5)</f>
        <v>40884.99</v>
      </c>
      <c r="K52" s="61">
        <f t="shared" si="0"/>
        <v>-40775.07</v>
      </c>
    </row>
    <row r="53" spans="1:11" x14ac:dyDescent="0.25">
      <c r="A53" s="1"/>
      <c r="B53" s="1"/>
      <c r="C53" s="1" t="s">
        <v>35</v>
      </c>
      <c r="D53" s="1"/>
      <c r="E53" s="1"/>
      <c r="F53" s="1"/>
      <c r="G53" s="1"/>
      <c r="H53" s="1"/>
      <c r="I53" s="43">
        <f>ROUND(I29-I52,5)</f>
        <v>-109.92</v>
      </c>
      <c r="J53" s="43">
        <f>ROUND(J29-J52,5)</f>
        <v>558.16999999999996</v>
      </c>
      <c r="K53" s="43">
        <f t="shared" si="0"/>
        <v>-668.09</v>
      </c>
    </row>
    <row r="54" spans="1:11" x14ac:dyDescent="0.25">
      <c r="A54" s="1"/>
      <c r="B54" s="1"/>
      <c r="C54" s="1"/>
      <c r="D54" s="1" t="s">
        <v>36</v>
      </c>
      <c r="E54" s="1"/>
      <c r="F54" s="1"/>
      <c r="G54" s="1"/>
      <c r="H54" s="1"/>
      <c r="I54" s="43"/>
      <c r="J54" s="43"/>
      <c r="K54" s="43"/>
    </row>
    <row r="55" spans="1:11" x14ac:dyDescent="0.25">
      <c r="A55" s="1"/>
      <c r="B55" s="1"/>
      <c r="C55" s="1"/>
      <c r="D55" s="1"/>
      <c r="E55" s="1" t="s">
        <v>38</v>
      </c>
      <c r="F55" s="1"/>
      <c r="G55" s="1"/>
      <c r="H55" s="1"/>
      <c r="I55" s="43"/>
      <c r="J55" s="43"/>
      <c r="K55" s="43"/>
    </row>
    <row r="56" spans="1:11" x14ac:dyDescent="0.25">
      <c r="A56" s="1"/>
      <c r="B56" s="1"/>
      <c r="C56" s="1"/>
      <c r="D56" s="1"/>
      <c r="E56" s="1"/>
      <c r="F56" s="1" t="s">
        <v>55</v>
      </c>
      <c r="G56" s="1"/>
      <c r="H56" s="1"/>
      <c r="I56" s="43"/>
      <c r="J56" s="43"/>
      <c r="K56" s="43"/>
    </row>
    <row r="57" spans="1:11" x14ac:dyDescent="0.25">
      <c r="A57" s="1"/>
      <c r="B57" s="1"/>
      <c r="C57" s="1"/>
      <c r="D57" s="1"/>
      <c r="E57" s="1"/>
      <c r="F57" s="1"/>
      <c r="G57" s="1" t="s">
        <v>246</v>
      </c>
      <c r="H57" s="1"/>
      <c r="I57" s="43">
        <v>0</v>
      </c>
      <c r="J57" s="43">
        <v>4406.82</v>
      </c>
      <c r="K57" s="43">
        <f t="shared" ref="K57:K62" si="1">ROUND((I57-J57),5)</f>
        <v>-4406.82</v>
      </c>
    </row>
    <row r="58" spans="1:11" ht="15.75" thickBot="1" x14ac:dyDescent="0.3">
      <c r="A58" s="1"/>
      <c r="B58" s="1"/>
      <c r="C58" s="1"/>
      <c r="D58" s="1"/>
      <c r="E58" s="1"/>
      <c r="F58" s="1"/>
      <c r="G58" s="1" t="s">
        <v>247</v>
      </c>
      <c r="H58" s="1"/>
      <c r="I58" s="43">
        <v>0</v>
      </c>
      <c r="J58" s="43">
        <v>404.08</v>
      </c>
      <c r="K58" s="43">
        <f t="shared" si="1"/>
        <v>-404.08</v>
      </c>
    </row>
    <row r="59" spans="1:11" ht="15.75" thickBot="1" x14ac:dyDescent="0.3">
      <c r="A59" s="1"/>
      <c r="B59" s="1"/>
      <c r="C59" s="1"/>
      <c r="D59" s="1"/>
      <c r="E59" s="1"/>
      <c r="F59" s="1" t="s">
        <v>248</v>
      </c>
      <c r="G59" s="1"/>
      <c r="H59" s="1"/>
      <c r="I59" s="44">
        <f>ROUND(SUM(I56:I58),5)</f>
        <v>0</v>
      </c>
      <c r="J59" s="44">
        <f>ROUND(SUM(J56:J58),5)</f>
        <v>4810.8999999999996</v>
      </c>
      <c r="K59" s="44">
        <f t="shared" si="1"/>
        <v>-4810.8999999999996</v>
      </c>
    </row>
    <row r="60" spans="1:11" ht="15.75" thickBot="1" x14ac:dyDescent="0.3">
      <c r="A60" s="1"/>
      <c r="B60" s="1"/>
      <c r="C60" s="1"/>
      <c r="D60" s="1"/>
      <c r="E60" s="1" t="s">
        <v>56</v>
      </c>
      <c r="F60" s="1"/>
      <c r="G60" s="1"/>
      <c r="H60" s="1"/>
      <c r="I60" s="44">
        <f>ROUND(I55+I59,5)</f>
        <v>0</v>
      </c>
      <c r="J60" s="44">
        <f>ROUND(J55+J59,5)</f>
        <v>4810.8999999999996</v>
      </c>
      <c r="K60" s="44">
        <f t="shared" si="1"/>
        <v>-4810.8999999999996</v>
      </c>
    </row>
    <row r="61" spans="1:11" ht="15.75" thickBot="1" x14ac:dyDescent="0.3">
      <c r="A61" s="1"/>
      <c r="B61" s="1"/>
      <c r="C61" s="1"/>
      <c r="D61" s="1" t="s">
        <v>40</v>
      </c>
      <c r="E61" s="1"/>
      <c r="F61" s="1"/>
      <c r="G61" s="1"/>
      <c r="H61" s="1"/>
      <c r="I61" s="61">
        <f>ROUND(I54+I60,5)</f>
        <v>0</v>
      </c>
      <c r="J61" s="61">
        <f>ROUND(J54+J60,5)</f>
        <v>4810.8999999999996</v>
      </c>
      <c r="K61" s="61">
        <f t="shared" si="1"/>
        <v>-4810.8999999999996</v>
      </c>
    </row>
    <row r="62" spans="1:11" x14ac:dyDescent="0.25">
      <c r="A62" s="1"/>
      <c r="B62" s="1" t="s">
        <v>41</v>
      </c>
      <c r="C62" s="1"/>
      <c r="D62" s="1"/>
      <c r="E62" s="1"/>
      <c r="F62" s="1"/>
      <c r="G62" s="1"/>
      <c r="H62" s="1"/>
      <c r="I62" s="43">
        <f>ROUND(I7+I53-I61,5)</f>
        <v>-109.92</v>
      </c>
      <c r="J62" s="43">
        <f>ROUND(J7+J53-J61,5)</f>
        <v>-4252.7299999999996</v>
      </c>
      <c r="K62" s="43">
        <f t="shared" si="1"/>
        <v>4142.8100000000004</v>
      </c>
    </row>
    <row r="63" spans="1:11" x14ac:dyDescent="0.25">
      <c r="A63" s="1"/>
      <c r="B63" s="1" t="s">
        <v>42</v>
      </c>
      <c r="C63" s="1"/>
      <c r="D63" s="1"/>
      <c r="E63" s="1"/>
      <c r="F63" s="1"/>
      <c r="G63" s="1"/>
      <c r="H63" s="1"/>
      <c r="I63" s="43"/>
      <c r="J63" s="43"/>
      <c r="K63" s="43"/>
    </row>
    <row r="64" spans="1:11" x14ac:dyDescent="0.25">
      <c r="A64" s="1"/>
      <c r="B64" s="1"/>
      <c r="C64" s="1" t="s">
        <v>50</v>
      </c>
      <c r="D64" s="1"/>
      <c r="E64" s="1"/>
      <c r="F64" s="1"/>
      <c r="G64" s="1"/>
      <c r="H64" s="1"/>
      <c r="I64" s="43"/>
      <c r="J64" s="43"/>
      <c r="K64" s="43"/>
    </row>
    <row r="65" spans="1:11" x14ac:dyDescent="0.25">
      <c r="A65" s="1"/>
      <c r="B65" s="1"/>
      <c r="C65" s="1"/>
      <c r="D65" s="1" t="s">
        <v>51</v>
      </c>
      <c r="E65" s="1"/>
      <c r="F65" s="1"/>
      <c r="G65" s="1"/>
      <c r="H65" s="1"/>
      <c r="I65" s="43"/>
      <c r="J65" s="43"/>
      <c r="K65" s="43"/>
    </row>
    <row r="66" spans="1:11" ht="15.75" thickBot="1" x14ac:dyDescent="0.3">
      <c r="A66" s="1"/>
      <c r="B66" s="1"/>
      <c r="C66" s="1"/>
      <c r="D66" s="1"/>
      <c r="E66" s="1" t="s">
        <v>202</v>
      </c>
      <c r="F66" s="1"/>
      <c r="G66" s="1"/>
      <c r="H66" s="1"/>
      <c r="I66" s="43">
        <v>300</v>
      </c>
      <c r="J66" s="43">
        <v>0</v>
      </c>
      <c r="K66" s="43">
        <f>ROUND((I66-J66),5)</f>
        <v>300</v>
      </c>
    </row>
    <row r="67" spans="1:11" ht="15.75" thickBot="1" x14ac:dyDescent="0.3">
      <c r="A67" s="1"/>
      <c r="B67" s="1"/>
      <c r="C67" s="1"/>
      <c r="D67" s="1" t="s">
        <v>201</v>
      </c>
      <c r="E67" s="1"/>
      <c r="F67" s="1"/>
      <c r="G67" s="1"/>
      <c r="H67" s="1"/>
      <c r="I67" s="44">
        <f>ROUND(SUM(I65:I66),5)</f>
        <v>300</v>
      </c>
      <c r="J67" s="44">
        <f>ROUND(SUM(J65:J66),5)</f>
        <v>0</v>
      </c>
      <c r="K67" s="44">
        <f>ROUND((I67-J67),5)</f>
        <v>300</v>
      </c>
    </row>
    <row r="68" spans="1:11" ht="15.75" thickBot="1" x14ac:dyDescent="0.3">
      <c r="A68" s="1"/>
      <c r="B68" s="1"/>
      <c r="C68" s="1" t="s">
        <v>52</v>
      </c>
      <c r="D68" s="1"/>
      <c r="E68" s="1"/>
      <c r="F68" s="1"/>
      <c r="G68" s="1"/>
      <c r="H68" s="1"/>
      <c r="I68" s="44">
        <f>ROUND(I64+I67,5)</f>
        <v>300</v>
      </c>
      <c r="J68" s="44">
        <f>ROUND(J64+J67,5)</f>
        <v>0</v>
      </c>
      <c r="K68" s="44">
        <f>ROUND((I68-J68),5)</f>
        <v>300</v>
      </c>
    </row>
    <row r="69" spans="1:11" ht="15.75" thickBot="1" x14ac:dyDescent="0.3">
      <c r="A69" s="1"/>
      <c r="B69" s="1" t="s">
        <v>53</v>
      </c>
      <c r="C69" s="1"/>
      <c r="D69" s="1"/>
      <c r="E69" s="1"/>
      <c r="F69" s="1"/>
      <c r="G69" s="1"/>
      <c r="H69" s="1"/>
      <c r="I69" s="44">
        <f>ROUND(I63-I68,5)</f>
        <v>-300</v>
      </c>
      <c r="J69" s="44">
        <f>ROUND(J63-J68,5)</f>
        <v>0</v>
      </c>
      <c r="K69" s="44">
        <f>ROUND((I69-J69),5)</f>
        <v>-300</v>
      </c>
    </row>
    <row r="70" spans="1:11" ht="15.75" thickBot="1" x14ac:dyDescent="0.3">
      <c r="A70" s="1" t="s">
        <v>54</v>
      </c>
      <c r="B70" s="1"/>
      <c r="C70" s="1"/>
      <c r="D70" s="1"/>
      <c r="E70" s="1"/>
      <c r="F70" s="1"/>
      <c r="G70" s="1"/>
      <c r="H70" s="1"/>
      <c r="I70" s="45">
        <f>ROUND(I62+I69,5)</f>
        <v>-409.92</v>
      </c>
      <c r="J70" s="45">
        <f>ROUND(J62+J69,5)</f>
        <v>-4252.7299999999996</v>
      </c>
      <c r="K70" s="45">
        <f>ROUND((I70-J70),5)</f>
        <v>3842.81</v>
      </c>
    </row>
    <row r="71" spans="1:11" ht="15.75" thickTop="1" x14ac:dyDescent="0.25"/>
  </sheetData>
  <phoneticPr fontId="7" type="noConversion"/>
  <printOptions horizontalCentered="1"/>
  <pageMargins left="0.25" right="0.25" top="0.5" bottom="0.25" header="0.3" footer="0.3"/>
  <pageSetup scale="95" orientation="landscape" r:id="rId1"/>
  <headerFooter>
    <oddFooter>&amp;C&amp;"-,Bold Italic"CONFIDENTIAL
Not for External Distribution&amp;RPage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G85"/>
  <sheetViews>
    <sheetView zoomScaleNormal="100" zoomScaleSheetLayoutView="90" workbookViewId="0">
      <pane ySplit="6" topLeftCell="A7" activePane="bottomLeft" state="frozen"/>
      <selection activeCell="L28" sqref="L28"/>
      <selection pane="bottomLeft" activeCell="L28" sqref="L28"/>
    </sheetView>
  </sheetViews>
  <sheetFormatPr defaultRowHeight="15" x14ac:dyDescent="0.25"/>
  <cols>
    <col min="1" max="5" width="4.7109375" style="3" customWidth="1"/>
    <col min="6" max="6" width="38.7109375" style="9" customWidth="1"/>
    <col min="7" max="7" width="14.42578125" style="9" customWidth="1"/>
  </cols>
  <sheetData>
    <row r="1" spans="1:7" ht="20.25" x14ac:dyDescent="0.3">
      <c r="A1" s="7" t="s">
        <v>5</v>
      </c>
    </row>
    <row r="2" spans="1:7" ht="20.25" x14ac:dyDescent="0.3">
      <c r="A2" s="7" t="s">
        <v>296</v>
      </c>
    </row>
    <row r="3" spans="1:7" ht="20.25" x14ac:dyDescent="0.3">
      <c r="A3" s="7" t="s">
        <v>175</v>
      </c>
      <c r="C3" s="47" t="str">
        <f>+Cover!A10</f>
        <v>November 2020</v>
      </c>
    </row>
    <row r="5" spans="1:7" ht="15.75" hidden="1" thickBot="1" x14ac:dyDescent="0.3">
      <c r="A5" s="2" t="s">
        <v>7</v>
      </c>
      <c r="B5" s="2" t="s">
        <v>8</v>
      </c>
      <c r="C5" s="2" t="s">
        <v>250</v>
      </c>
      <c r="D5" s="2" t="s">
        <v>9</v>
      </c>
      <c r="E5" s="2" t="s">
        <v>10</v>
      </c>
      <c r="F5" s="2" t="s">
        <v>11</v>
      </c>
      <c r="G5" s="16" t="s">
        <v>12</v>
      </c>
    </row>
    <row r="6" spans="1:7" s="86" customFormat="1" ht="27" customHeight="1" thickBot="1" x14ac:dyDescent="0.25">
      <c r="A6" s="2"/>
      <c r="B6" s="2"/>
      <c r="C6" s="2"/>
      <c r="D6" s="2"/>
      <c r="E6" s="2"/>
      <c r="F6" s="2"/>
      <c r="G6" s="107" t="s">
        <v>386</v>
      </c>
    </row>
    <row r="7" spans="1:7" ht="15.75" thickTop="1" x14ac:dyDescent="0.25">
      <c r="A7" s="1" t="s">
        <v>69</v>
      </c>
      <c r="B7" s="1"/>
      <c r="C7" s="1"/>
      <c r="D7" s="1"/>
      <c r="E7" s="1"/>
      <c r="F7" s="1"/>
      <c r="G7" s="70"/>
    </row>
    <row r="8" spans="1:7" x14ac:dyDescent="0.25">
      <c r="A8" s="1"/>
      <c r="B8" s="1" t="s">
        <v>70</v>
      </c>
      <c r="C8" s="1"/>
      <c r="D8" s="1"/>
      <c r="E8" s="1"/>
      <c r="F8" s="1"/>
      <c r="G8" s="70"/>
    </row>
    <row r="9" spans="1:7" x14ac:dyDescent="0.25">
      <c r="A9" s="1"/>
      <c r="B9" s="1"/>
      <c r="C9" s="1" t="s">
        <v>71</v>
      </c>
      <c r="D9" s="1"/>
      <c r="E9" s="1"/>
      <c r="F9" s="1"/>
      <c r="G9" s="70"/>
    </row>
    <row r="10" spans="1:7" x14ac:dyDescent="0.25">
      <c r="A10" s="1"/>
      <c r="B10" s="1"/>
      <c r="C10" s="1"/>
      <c r="D10" s="1" t="s">
        <v>72</v>
      </c>
      <c r="E10" s="1"/>
      <c r="F10" s="1"/>
      <c r="G10" s="70"/>
    </row>
    <row r="11" spans="1:7" x14ac:dyDescent="0.25">
      <c r="A11" s="1"/>
      <c r="B11" s="1"/>
      <c r="C11" s="1"/>
      <c r="D11" s="1"/>
      <c r="E11" s="1" t="s">
        <v>284</v>
      </c>
      <c r="F11" s="1"/>
      <c r="G11" s="70">
        <v>15315.44</v>
      </c>
    </row>
    <row r="12" spans="1:7" x14ac:dyDescent="0.25">
      <c r="A12" s="1"/>
      <c r="B12" s="1"/>
      <c r="C12" s="1"/>
      <c r="D12" s="1"/>
      <c r="E12" s="1" t="s">
        <v>285</v>
      </c>
      <c r="F12" s="1"/>
      <c r="G12" s="70">
        <v>239.17</v>
      </c>
    </row>
    <row r="13" spans="1:7" ht="15.75" thickBot="1" x14ac:dyDescent="0.3">
      <c r="A13" s="1"/>
      <c r="B13" s="1"/>
      <c r="C13" s="1"/>
      <c r="D13" s="1"/>
      <c r="E13" s="1" t="s">
        <v>286</v>
      </c>
      <c r="F13" s="1"/>
      <c r="G13" s="94">
        <v>190</v>
      </c>
    </row>
    <row r="14" spans="1:7" x14ac:dyDescent="0.25">
      <c r="A14" s="1"/>
      <c r="B14" s="1"/>
      <c r="C14" s="1"/>
      <c r="D14" s="1" t="s">
        <v>287</v>
      </c>
      <c r="E14" s="1"/>
      <c r="F14" s="1"/>
      <c r="G14" s="70">
        <f>ROUND(SUM(G10:G13),5)</f>
        <v>15744.61</v>
      </c>
    </row>
    <row r="15" spans="1:7" x14ac:dyDescent="0.25">
      <c r="A15" s="1"/>
      <c r="B15" s="1"/>
      <c r="C15" s="1"/>
      <c r="D15" s="1" t="s">
        <v>205</v>
      </c>
      <c r="E15" s="1"/>
      <c r="F15" s="1"/>
      <c r="G15" s="70">
        <v>487.87</v>
      </c>
    </row>
    <row r="16" spans="1:7" x14ac:dyDescent="0.25">
      <c r="A16" s="1"/>
      <c r="B16" s="1"/>
      <c r="C16" s="1"/>
      <c r="D16" s="1" t="s">
        <v>73</v>
      </c>
      <c r="E16" s="1"/>
      <c r="F16" s="1"/>
      <c r="G16" s="70"/>
    </row>
    <row r="17" spans="1:7" x14ac:dyDescent="0.25">
      <c r="A17" s="1"/>
      <c r="B17" s="1"/>
      <c r="C17" s="1"/>
      <c r="D17" s="1"/>
      <c r="E17" s="1" t="s">
        <v>140</v>
      </c>
      <c r="F17" s="1"/>
      <c r="G17" s="70">
        <v>182504.39</v>
      </c>
    </row>
    <row r="18" spans="1:7" x14ac:dyDescent="0.25">
      <c r="A18" s="1"/>
      <c r="B18" s="1"/>
      <c r="C18" s="1"/>
      <c r="D18" s="1"/>
      <c r="E18" s="1" t="s">
        <v>141</v>
      </c>
      <c r="F18" s="1"/>
      <c r="G18" s="70">
        <v>48409.37</v>
      </c>
    </row>
    <row r="19" spans="1:7" ht="15.75" thickBot="1" x14ac:dyDescent="0.3">
      <c r="A19" s="1"/>
      <c r="B19" s="1"/>
      <c r="C19" s="1"/>
      <c r="D19" s="1"/>
      <c r="E19" s="1" t="s">
        <v>288</v>
      </c>
      <c r="F19" s="1"/>
      <c r="G19" s="70">
        <v>26032.7</v>
      </c>
    </row>
    <row r="20" spans="1:7" ht="15.75" thickBot="1" x14ac:dyDescent="0.3">
      <c r="A20" s="1"/>
      <c r="B20" s="1"/>
      <c r="C20" s="1"/>
      <c r="D20" s="1" t="s">
        <v>139</v>
      </c>
      <c r="E20" s="1"/>
      <c r="F20" s="1"/>
      <c r="G20" s="71">
        <f>ROUND(SUM(G16:G19),5)</f>
        <v>256946.46</v>
      </c>
    </row>
    <row r="21" spans="1:7" x14ac:dyDescent="0.25">
      <c r="A21" s="1"/>
      <c r="B21" s="1"/>
      <c r="C21" s="1" t="s">
        <v>74</v>
      </c>
      <c r="D21" s="1"/>
      <c r="E21" s="1"/>
      <c r="F21" s="1"/>
      <c r="G21" s="70">
        <f>ROUND(G9+SUM(G14:G15)+G20,5)</f>
        <v>273178.94</v>
      </c>
    </row>
    <row r="22" spans="1:7" x14ac:dyDescent="0.25">
      <c r="A22" s="1"/>
      <c r="B22" s="1"/>
      <c r="C22" s="1" t="s">
        <v>75</v>
      </c>
      <c r="D22" s="1"/>
      <c r="E22" s="1"/>
      <c r="F22" s="1"/>
      <c r="G22" s="70"/>
    </row>
    <row r="23" spans="1:7" x14ac:dyDescent="0.25">
      <c r="A23" s="1"/>
      <c r="B23" s="1"/>
      <c r="C23" s="1"/>
      <c r="D23" s="1" t="s">
        <v>106</v>
      </c>
      <c r="E23" s="1"/>
      <c r="F23" s="1"/>
      <c r="G23" s="70">
        <v>94616.639999999999</v>
      </c>
    </row>
    <row r="24" spans="1:7" x14ac:dyDescent="0.25">
      <c r="A24" s="1"/>
      <c r="B24" s="1"/>
      <c r="C24" s="1"/>
      <c r="D24" s="1" t="s">
        <v>107</v>
      </c>
      <c r="E24" s="1"/>
      <c r="F24" s="1"/>
      <c r="G24" s="70"/>
    </row>
    <row r="25" spans="1:7" x14ac:dyDescent="0.25">
      <c r="A25" s="1"/>
      <c r="B25" s="1"/>
      <c r="C25" s="1"/>
      <c r="D25" s="1"/>
      <c r="E25" s="1" t="s">
        <v>235</v>
      </c>
      <c r="F25" s="1"/>
      <c r="G25" s="70">
        <v>13237.05</v>
      </c>
    </row>
    <row r="26" spans="1:7" x14ac:dyDescent="0.25">
      <c r="A26" s="1"/>
      <c r="B26" s="1"/>
      <c r="C26" s="1"/>
      <c r="D26" s="1"/>
      <c r="E26" s="1" t="s">
        <v>236</v>
      </c>
      <c r="F26" s="1"/>
      <c r="G26" s="70">
        <v>1404.16</v>
      </c>
    </row>
    <row r="27" spans="1:7" ht="15.75" thickBot="1" x14ac:dyDescent="0.3">
      <c r="A27" s="1"/>
      <c r="B27" s="1"/>
      <c r="C27" s="1"/>
      <c r="D27" s="1"/>
      <c r="E27" s="1" t="s">
        <v>237</v>
      </c>
      <c r="F27" s="1"/>
      <c r="G27" s="94">
        <v>6272.02</v>
      </c>
    </row>
    <row r="28" spans="1:7" x14ac:dyDescent="0.25">
      <c r="A28" s="1"/>
      <c r="B28" s="1"/>
      <c r="C28" s="1"/>
      <c r="D28" s="1" t="s">
        <v>238</v>
      </c>
      <c r="E28" s="1"/>
      <c r="F28" s="1"/>
      <c r="G28" s="70">
        <f>ROUND(SUM(G24:G27),5)</f>
        <v>20913.23</v>
      </c>
    </row>
    <row r="29" spans="1:7" x14ac:dyDescent="0.25">
      <c r="A29" s="1"/>
      <c r="B29" s="1"/>
      <c r="C29" s="1"/>
      <c r="D29" s="1" t="s">
        <v>108</v>
      </c>
      <c r="E29" s="1"/>
      <c r="F29" s="1"/>
      <c r="G29" s="70"/>
    </row>
    <row r="30" spans="1:7" x14ac:dyDescent="0.25">
      <c r="A30" s="1"/>
      <c r="B30" s="1"/>
      <c r="C30" s="1"/>
      <c r="D30" s="1"/>
      <c r="E30" s="1" t="s">
        <v>239</v>
      </c>
      <c r="F30" s="1"/>
      <c r="G30" s="70">
        <v>19058.189999999999</v>
      </c>
    </row>
    <row r="31" spans="1:7" ht="15.75" thickBot="1" x14ac:dyDescent="0.3">
      <c r="A31" s="1"/>
      <c r="B31" s="1"/>
      <c r="C31" s="1"/>
      <c r="D31" s="1"/>
      <c r="E31" s="1" t="s">
        <v>240</v>
      </c>
      <c r="F31" s="1"/>
      <c r="G31" s="70">
        <v>-2363.61</v>
      </c>
    </row>
    <row r="32" spans="1:7" ht="15.75" thickBot="1" x14ac:dyDescent="0.3">
      <c r="A32" s="1"/>
      <c r="B32" s="1"/>
      <c r="C32" s="1"/>
      <c r="D32" s="1" t="s">
        <v>241</v>
      </c>
      <c r="E32" s="1"/>
      <c r="F32" s="1"/>
      <c r="G32" s="72">
        <f>ROUND(SUM(G29:G31),5)</f>
        <v>16694.580000000002</v>
      </c>
    </row>
    <row r="33" spans="1:7" ht="15.75" thickBot="1" x14ac:dyDescent="0.3">
      <c r="A33" s="1"/>
      <c r="B33" s="1"/>
      <c r="C33" s="1" t="s">
        <v>109</v>
      </c>
      <c r="D33" s="1"/>
      <c r="E33" s="1"/>
      <c r="F33" s="1"/>
      <c r="G33" s="71">
        <f>ROUND(SUM(G22:G23)+G28+G32,5)</f>
        <v>132224.45000000001</v>
      </c>
    </row>
    <row r="34" spans="1:7" x14ac:dyDescent="0.25">
      <c r="A34" s="1"/>
      <c r="B34" s="1" t="s">
        <v>76</v>
      </c>
      <c r="C34" s="1"/>
      <c r="D34" s="1"/>
      <c r="E34" s="1"/>
      <c r="F34" s="1"/>
      <c r="G34" s="70">
        <f>ROUND(G8+G21+G33,5)</f>
        <v>405403.39</v>
      </c>
    </row>
    <row r="35" spans="1:7" x14ac:dyDescent="0.25">
      <c r="A35" s="1"/>
      <c r="B35" s="1" t="s">
        <v>77</v>
      </c>
      <c r="C35" s="1"/>
      <c r="D35" s="1"/>
      <c r="E35" s="1"/>
      <c r="F35" s="1"/>
      <c r="G35" s="70"/>
    </row>
    <row r="36" spans="1:7" x14ac:dyDescent="0.25">
      <c r="A36" s="1"/>
      <c r="B36" s="1"/>
      <c r="C36" s="1" t="s">
        <v>123</v>
      </c>
      <c r="D36" s="1"/>
      <c r="E36" s="1"/>
      <c r="F36" s="1"/>
      <c r="G36" s="70">
        <v>1575964.41</v>
      </c>
    </row>
    <row r="37" spans="1:7" x14ac:dyDescent="0.25">
      <c r="A37" s="1"/>
      <c r="B37" s="1"/>
      <c r="C37" s="1" t="s">
        <v>124</v>
      </c>
      <c r="D37" s="1"/>
      <c r="E37" s="1"/>
      <c r="F37" s="1"/>
      <c r="G37" s="70"/>
    </row>
    <row r="38" spans="1:7" x14ac:dyDescent="0.25">
      <c r="A38" s="1"/>
      <c r="B38" s="1"/>
      <c r="C38" s="1"/>
      <c r="D38" s="1" t="s">
        <v>289</v>
      </c>
      <c r="E38" s="1"/>
      <c r="F38" s="1"/>
      <c r="G38" s="70"/>
    </row>
    <row r="39" spans="1:7" ht="15.75" thickBot="1" x14ac:dyDescent="0.3">
      <c r="A39" s="1"/>
      <c r="B39" s="1"/>
      <c r="C39" s="1"/>
      <c r="D39" s="1"/>
      <c r="E39" s="1" t="s">
        <v>341</v>
      </c>
      <c r="F39" s="1"/>
      <c r="G39" s="94">
        <v>15895</v>
      </c>
    </row>
    <row r="40" spans="1:7" x14ac:dyDescent="0.25">
      <c r="A40" s="1"/>
      <c r="B40" s="1"/>
      <c r="C40" s="1"/>
      <c r="D40" s="1" t="s">
        <v>342</v>
      </c>
      <c r="E40" s="1"/>
      <c r="F40" s="1"/>
      <c r="G40" s="70">
        <f>ROUND(SUM(G38:G39),5)</f>
        <v>15895</v>
      </c>
    </row>
    <row r="41" spans="1:7" x14ac:dyDescent="0.25">
      <c r="A41" s="1"/>
      <c r="B41" s="1"/>
      <c r="C41" s="1"/>
      <c r="D41" s="1" t="s">
        <v>290</v>
      </c>
      <c r="E41" s="1"/>
      <c r="F41" s="1"/>
      <c r="G41" s="70"/>
    </row>
    <row r="42" spans="1:7" x14ac:dyDescent="0.25">
      <c r="A42" s="1"/>
      <c r="B42" s="1"/>
      <c r="C42" s="1"/>
      <c r="D42" s="1"/>
      <c r="E42" s="1" t="s">
        <v>343</v>
      </c>
      <c r="F42" s="1"/>
      <c r="G42" s="70">
        <v>76175.58</v>
      </c>
    </row>
    <row r="43" spans="1:7" ht="15.75" thickBot="1" x14ac:dyDescent="0.3">
      <c r="A43" s="1"/>
      <c r="B43" s="1"/>
      <c r="C43" s="1"/>
      <c r="D43" s="1"/>
      <c r="E43" s="1" t="s">
        <v>344</v>
      </c>
      <c r="F43" s="1"/>
      <c r="G43" s="94">
        <v>8060.6</v>
      </c>
    </row>
    <row r="44" spans="1:7" x14ac:dyDescent="0.25">
      <c r="A44" s="1"/>
      <c r="B44" s="1"/>
      <c r="C44" s="1"/>
      <c r="D44" s="1" t="s">
        <v>345</v>
      </c>
      <c r="E44" s="1"/>
      <c r="F44" s="1"/>
      <c r="G44" s="70">
        <f>ROUND(SUM(G41:G43),5)</f>
        <v>84236.18</v>
      </c>
    </row>
    <row r="45" spans="1:7" x14ac:dyDescent="0.25">
      <c r="A45" s="1"/>
      <c r="B45" s="1"/>
      <c r="C45" s="1"/>
      <c r="D45" s="1" t="s">
        <v>291</v>
      </c>
      <c r="E45" s="1"/>
      <c r="F45" s="1"/>
      <c r="G45" s="70"/>
    </row>
    <row r="46" spans="1:7" ht="15.75" thickBot="1" x14ac:dyDescent="0.3">
      <c r="A46" s="1"/>
      <c r="B46" s="1"/>
      <c r="C46" s="1"/>
      <c r="D46" s="1"/>
      <c r="E46" s="1" t="s">
        <v>346</v>
      </c>
      <c r="F46" s="1"/>
      <c r="G46" s="94">
        <v>46683.65</v>
      </c>
    </row>
    <row r="47" spans="1:7" x14ac:dyDescent="0.25">
      <c r="A47" s="1"/>
      <c r="B47" s="1"/>
      <c r="C47" s="1"/>
      <c r="D47" s="1" t="s">
        <v>347</v>
      </c>
      <c r="E47" s="1"/>
      <c r="F47" s="1"/>
      <c r="G47" s="70">
        <f>ROUND(SUM(G45:G46),5)</f>
        <v>46683.65</v>
      </c>
    </row>
    <row r="48" spans="1:7" ht="15.75" thickBot="1" x14ac:dyDescent="0.3">
      <c r="A48" s="1"/>
      <c r="B48" s="1"/>
      <c r="C48" s="1"/>
      <c r="D48" s="1" t="s">
        <v>292</v>
      </c>
      <c r="E48" s="1"/>
      <c r="F48" s="1"/>
      <c r="G48" s="70">
        <v>1085.6400000000001</v>
      </c>
    </row>
    <row r="49" spans="1:7" ht="15.75" thickBot="1" x14ac:dyDescent="0.3">
      <c r="A49" s="1"/>
      <c r="B49" s="1"/>
      <c r="C49" s="1" t="s">
        <v>293</v>
      </c>
      <c r="D49" s="1"/>
      <c r="E49" s="1"/>
      <c r="F49" s="1"/>
      <c r="G49" s="71">
        <f>ROUND(G37+G40+G44+SUM(G47:G48),5)</f>
        <v>147900.47</v>
      </c>
    </row>
    <row r="50" spans="1:7" x14ac:dyDescent="0.25">
      <c r="A50" s="1"/>
      <c r="B50" s="1" t="s">
        <v>125</v>
      </c>
      <c r="C50" s="1"/>
      <c r="D50" s="1"/>
      <c r="E50" s="1"/>
      <c r="F50" s="1"/>
      <c r="G50" s="70">
        <f>ROUND(SUM(G35:G36)+G49,5)</f>
        <v>1723864.88</v>
      </c>
    </row>
    <row r="51" spans="1:7" x14ac:dyDescent="0.25">
      <c r="A51" s="1"/>
      <c r="B51" s="1" t="s">
        <v>101</v>
      </c>
      <c r="C51" s="1"/>
      <c r="D51" s="1"/>
      <c r="E51" s="1"/>
      <c r="F51" s="1"/>
      <c r="G51" s="70"/>
    </row>
    <row r="52" spans="1:7" x14ac:dyDescent="0.25">
      <c r="A52" s="1"/>
      <c r="B52" s="1"/>
      <c r="C52" s="1" t="s">
        <v>294</v>
      </c>
      <c r="D52" s="1"/>
      <c r="E52" s="1"/>
      <c r="F52" s="1"/>
      <c r="G52" s="70"/>
    </row>
    <row r="53" spans="1:7" ht="15.75" thickBot="1" x14ac:dyDescent="0.3">
      <c r="A53" s="1"/>
      <c r="B53" s="1"/>
      <c r="C53" s="1"/>
      <c r="D53" s="1" t="s">
        <v>317</v>
      </c>
      <c r="E53" s="1"/>
      <c r="F53" s="1"/>
      <c r="G53" s="70">
        <v>2822.4</v>
      </c>
    </row>
    <row r="54" spans="1:7" ht="15.75" thickBot="1" x14ac:dyDescent="0.3">
      <c r="A54" s="1"/>
      <c r="B54" s="1"/>
      <c r="C54" s="1" t="s">
        <v>318</v>
      </c>
      <c r="D54" s="1"/>
      <c r="E54" s="1"/>
      <c r="F54" s="1"/>
      <c r="G54" s="72">
        <f>ROUND(SUM(G52:G53),5)</f>
        <v>2822.4</v>
      </c>
    </row>
    <row r="55" spans="1:7" ht="15.75" thickBot="1" x14ac:dyDescent="0.3">
      <c r="A55" s="1"/>
      <c r="B55" s="1" t="s">
        <v>295</v>
      </c>
      <c r="C55" s="1"/>
      <c r="D55" s="1"/>
      <c r="E55" s="1"/>
      <c r="F55" s="1"/>
      <c r="G55" s="72">
        <f>ROUND(G51+G54,5)</f>
        <v>2822.4</v>
      </c>
    </row>
    <row r="56" spans="1:7" ht="15.75" thickBot="1" x14ac:dyDescent="0.3">
      <c r="A56" s="1" t="s">
        <v>78</v>
      </c>
      <c r="B56" s="1"/>
      <c r="C56" s="1"/>
      <c r="D56" s="1"/>
      <c r="E56" s="1"/>
      <c r="F56" s="1"/>
      <c r="G56" s="73">
        <f>ROUND(G7+G34+G50+G55,5)</f>
        <v>2132090.67</v>
      </c>
    </row>
    <row r="57" spans="1:7" ht="15.75" thickTop="1" x14ac:dyDescent="0.25">
      <c r="A57" s="1" t="s">
        <v>79</v>
      </c>
      <c r="B57" s="1"/>
      <c r="C57" s="1"/>
      <c r="D57" s="1"/>
      <c r="E57" s="1"/>
      <c r="F57" s="1"/>
      <c r="G57" s="70"/>
    </row>
    <row r="58" spans="1:7" x14ac:dyDescent="0.25">
      <c r="A58" s="1"/>
      <c r="B58" s="1" t="s">
        <v>80</v>
      </c>
      <c r="C58" s="1"/>
      <c r="D58" s="1"/>
      <c r="E58" s="1"/>
      <c r="F58" s="1"/>
      <c r="G58" s="70"/>
    </row>
    <row r="59" spans="1:7" x14ac:dyDescent="0.25">
      <c r="A59" s="1"/>
      <c r="B59" s="1"/>
      <c r="C59" s="1" t="s">
        <v>81</v>
      </c>
      <c r="D59" s="1"/>
      <c r="E59" s="1"/>
      <c r="F59" s="1"/>
      <c r="G59" s="70"/>
    </row>
    <row r="60" spans="1:7" x14ac:dyDescent="0.25">
      <c r="A60" s="1"/>
      <c r="B60" s="1"/>
      <c r="C60" s="1"/>
      <c r="D60" s="1" t="s">
        <v>82</v>
      </c>
      <c r="E60" s="1"/>
      <c r="F60" s="1"/>
      <c r="G60" s="70">
        <v>3945.35</v>
      </c>
    </row>
    <row r="61" spans="1:7" x14ac:dyDescent="0.25">
      <c r="A61" s="1"/>
      <c r="B61" s="1"/>
      <c r="C61" s="1"/>
      <c r="D61" s="1" t="s">
        <v>83</v>
      </c>
      <c r="E61" s="1"/>
      <c r="F61" s="1"/>
      <c r="G61" s="70">
        <v>2342.84</v>
      </c>
    </row>
    <row r="62" spans="1:7" x14ac:dyDescent="0.25">
      <c r="A62" s="1"/>
      <c r="B62" s="1"/>
      <c r="C62" s="1"/>
      <c r="D62" s="1" t="s">
        <v>84</v>
      </c>
      <c r="E62" s="1"/>
      <c r="F62" s="1"/>
      <c r="G62" s="70"/>
    </row>
    <row r="63" spans="1:7" x14ac:dyDescent="0.25">
      <c r="A63" s="1"/>
      <c r="B63" s="1"/>
      <c r="C63" s="1"/>
      <c r="D63" s="1"/>
      <c r="E63" s="1" t="s">
        <v>142</v>
      </c>
      <c r="F63" s="1"/>
      <c r="G63" s="70">
        <v>11045.88</v>
      </c>
    </row>
    <row r="64" spans="1:7" x14ac:dyDescent="0.25">
      <c r="A64" s="1"/>
      <c r="B64" s="1"/>
      <c r="C64" s="1"/>
      <c r="D64" s="1"/>
      <c r="E64" s="1" t="s">
        <v>310</v>
      </c>
      <c r="F64" s="1"/>
      <c r="G64" s="70">
        <v>18643.45</v>
      </c>
    </row>
    <row r="65" spans="1:7" x14ac:dyDescent="0.25">
      <c r="A65" s="1"/>
      <c r="B65" s="1"/>
      <c r="C65" s="1"/>
      <c r="D65" s="1"/>
      <c r="E65" s="1" t="s">
        <v>311</v>
      </c>
      <c r="F65" s="1"/>
      <c r="G65" s="70"/>
    </row>
    <row r="66" spans="1:7" ht="15.75" thickBot="1" x14ac:dyDescent="0.3">
      <c r="A66" s="1"/>
      <c r="B66" s="1"/>
      <c r="C66" s="1"/>
      <c r="D66" s="1"/>
      <c r="E66" s="1"/>
      <c r="F66" s="1" t="s">
        <v>387</v>
      </c>
      <c r="G66" s="70">
        <v>3532.64</v>
      </c>
    </row>
    <row r="67" spans="1:7" ht="15.75" thickBot="1" x14ac:dyDescent="0.3">
      <c r="A67" s="1"/>
      <c r="B67" s="1"/>
      <c r="C67" s="1"/>
      <c r="D67" s="1"/>
      <c r="E67" s="1" t="s">
        <v>388</v>
      </c>
      <c r="F67" s="1"/>
      <c r="G67" s="72">
        <f>ROUND(SUM(G65:G66),5)</f>
        <v>3532.64</v>
      </c>
    </row>
    <row r="68" spans="1:7" ht="15.75" thickBot="1" x14ac:dyDescent="0.3">
      <c r="A68" s="1"/>
      <c r="B68" s="1"/>
      <c r="C68" s="1"/>
      <c r="D68" s="1" t="s">
        <v>312</v>
      </c>
      <c r="E68" s="1"/>
      <c r="F68" s="1"/>
      <c r="G68" s="71">
        <f>ROUND(SUM(G62:G64)+G67,5)</f>
        <v>33221.97</v>
      </c>
    </row>
    <row r="69" spans="1:7" x14ac:dyDescent="0.25">
      <c r="A69" s="1"/>
      <c r="B69" s="1"/>
      <c r="C69" s="1" t="s">
        <v>85</v>
      </c>
      <c r="D69" s="1"/>
      <c r="E69" s="1"/>
      <c r="F69" s="1"/>
      <c r="G69" s="70">
        <f>ROUND(SUM(G59:G61)+G68,5)</f>
        <v>39510.160000000003</v>
      </c>
    </row>
    <row r="70" spans="1:7" x14ac:dyDescent="0.25">
      <c r="A70" s="1"/>
      <c r="B70" s="1"/>
      <c r="C70" s="1" t="s">
        <v>86</v>
      </c>
      <c r="D70" s="1"/>
      <c r="E70" s="1"/>
      <c r="F70" s="1"/>
      <c r="G70" s="70"/>
    </row>
    <row r="71" spans="1:7" x14ac:dyDescent="0.25">
      <c r="A71" s="1"/>
      <c r="B71" s="1"/>
      <c r="C71" s="1"/>
      <c r="D71" s="1" t="s">
        <v>87</v>
      </c>
      <c r="E71" s="1"/>
      <c r="F71" s="1"/>
      <c r="G71" s="70"/>
    </row>
    <row r="72" spans="1:7" x14ac:dyDescent="0.25">
      <c r="A72" s="1"/>
      <c r="B72" s="1"/>
      <c r="C72" s="1"/>
      <c r="D72" s="1"/>
      <c r="E72" s="1" t="s">
        <v>102</v>
      </c>
      <c r="F72" s="1"/>
      <c r="G72" s="70">
        <v>266922.07</v>
      </c>
    </row>
    <row r="73" spans="1:7" x14ac:dyDescent="0.25">
      <c r="A73" s="1"/>
      <c r="B73" s="1"/>
      <c r="C73" s="1"/>
      <c r="D73" s="1"/>
      <c r="E73" s="1" t="s">
        <v>206</v>
      </c>
      <c r="F73" s="1"/>
      <c r="G73" s="70">
        <v>100874</v>
      </c>
    </row>
    <row r="74" spans="1:7" ht="15.75" thickBot="1" x14ac:dyDescent="0.3">
      <c r="A74" s="1"/>
      <c r="B74" s="1"/>
      <c r="C74" s="1"/>
      <c r="D74" s="1"/>
      <c r="E74" s="1" t="s">
        <v>166</v>
      </c>
      <c r="F74" s="1"/>
      <c r="G74" s="94">
        <v>10920</v>
      </c>
    </row>
    <row r="75" spans="1:7" x14ac:dyDescent="0.25">
      <c r="A75" s="1"/>
      <c r="B75" s="1"/>
      <c r="C75" s="1"/>
      <c r="D75" s="1" t="s">
        <v>88</v>
      </c>
      <c r="E75" s="1"/>
      <c r="F75" s="1"/>
      <c r="G75" s="70">
        <f>ROUND(SUM(G71:G74),5)</f>
        <v>378716.07</v>
      </c>
    </row>
    <row r="76" spans="1:7" ht="15.75" thickBot="1" x14ac:dyDescent="0.3">
      <c r="A76" s="1"/>
      <c r="B76" s="1"/>
      <c r="C76" s="1"/>
      <c r="D76" s="1" t="s">
        <v>103</v>
      </c>
      <c r="E76" s="1"/>
      <c r="F76" s="1"/>
      <c r="G76" s="70">
        <v>106700</v>
      </c>
    </row>
    <row r="77" spans="1:7" ht="15.75" thickBot="1" x14ac:dyDescent="0.3">
      <c r="A77" s="1"/>
      <c r="B77" s="1"/>
      <c r="C77" s="1" t="s">
        <v>89</v>
      </c>
      <c r="D77" s="1"/>
      <c r="E77" s="1"/>
      <c r="F77" s="1"/>
      <c r="G77" s="71">
        <f>ROUND(G70+SUM(G75:G76),5)</f>
        <v>485416.07</v>
      </c>
    </row>
    <row r="78" spans="1:7" x14ac:dyDescent="0.25">
      <c r="A78" s="1"/>
      <c r="B78" s="1" t="s">
        <v>90</v>
      </c>
      <c r="C78" s="1"/>
      <c r="D78" s="1"/>
      <c r="E78" s="1"/>
      <c r="F78" s="1"/>
      <c r="G78" s="70">
        <f>ROUND(G58+G69+G77,5)</f>
        <v>524926.23</v>
      </c>
    </row>
    <row r="79" spans="1:7" x14ac:dyDescent="0.25">
      <c r="A79" s="1"/>
      <c r="B79" s="1" t="s">
        <v>91</v>
      </c>
      <c r="C79" s="1"/>
      <c r="D79" s="1"/>
      <c r="E79" s="1"/>
      <c r="F79" s="1"/>
      <c r="G79" s="70"/>
    </row>
    <row r="80" spans="1:7" x14ac:dyDescent="0.25">
      <c r="A80" s="1"/>
      <c r="B80" s="1"/>
      <c r="C80" s="1" t="s">
        <v>92</v>
      </c>
      <c r="D80" s="1"/>
      <c r="E80" s="1"/>
      <c r="F80" s="1"/>
      <c r="G80" s="70">
        <v>1492474.2</v>
      </c>
    </row>
    <row r="81" spans="1:7" hidden="1" x14ac:dyDescent="0.25">
      <c r="A81" s="1"/>
      <c r="B81" s="1"/>
      <c r="C81" s="1" t="s">
        <v>104</v>
      </c>
      <c r="D81" s="1"/>
      <c r="E81" s="1"/>
      <c r="F81" s="1"/>
      <c r="G81" s="70">
        <v>40034.550000000003</v>
      </c>
    </row>
    <row r="82" spans="1:7" ht="15.75" thickBot="1" x14ac:dyDescent="0.3">
      <c r="A82" s="1"/>
      <c r="B82" s="1"/>
      <c r="C82" s="1" t="s">
        <v>54</v>
      </c>
      <c r="D82" s="1"/>
      <c r="E82" s="1"/>
      <c r="F82" s="1"/>
      <c r="G82" s="70">
        <v>74655.69</v>
      </c>
    </row>
    <row r="83" spans="1:7" ht="15.75" thickBot="1" x14ac:dyDescent="0.3">
      <c r="A83" s="1"/>
      <c r="B83" s="1" t="s">
        <v>93</v>
      </c>
      <c r="C83" s="1"/>
      <c r="D83" s="1"/>
      <c r="E83" s="1"/>
      <c r="F83" s="1"/>
      <c r="G83" s="72">
        <f>ROUND(SUM(G79:G82),5)</f>
        <v>1607164.44</v>
      </c>
    </row>
    <row r="84" spans="1:7" ht="15.75" thickBot="1" x14ac:dyDescent="0.3">
      <c r="A84" s="1" t="s">
        <v>94</v>
      </c>
      <c r="B84" s="1"/>
      <c r="C84" s="1"/>
      <c r="D84" s="1"/>
      <c r="E84" s="1"/>
      <c r="F84" s="1"/>
      <c r="G84" s="73">
        <f>ROUND(G57+G78+G83,5)</f>
        <v>2132090.67</v>
      </c>
    </row>
    <row r="85" spans="1:7" ht="15.75" thickTop="1" x14ac:dyDescent="0.25"/>
  </sheetData>
  <phoneticPr fontId="7" type="noConversion"/>
  <conditionalFormatting sqref="G1:G6 G85:G1048576">
    <cfRule type="cellIs" dxfId="2" priority="2" operator="lessThan">
      <formula>0</formula>
    </cfRule>
  </conditionalFormatting>
  <printOptions horizontalCentered="1"/>
  <pageMargins left="0.25" right="0.25" top="0.5" bottom="0.5" header="0.3" footer="0.3"/>
  <pageSetup scale="62" fitToHeight="2" orientation="landscape" r:id="rId1"/>
  <headerFooter>
    <oddFooter>&amp;LCreated on: &amp;D&amp;C&amp;"-,Bold Italic"CONFIDENTIAL
Not for External Distribution&amp;RPage &amp;P of &amp;N</oddFooter>
  </headerFooter>
  <rowBreaks count="1" manualBreakCount="1">
    <brk id="52" max="16383" man="1"/>
  </rowBreaks>
  <drawing r:id="rId2"/>
  <legacyDrawing r:id="rId3"/>
  <controls>
    <mc:AlternateContent xmlns:mc="http://schemas.openxmlformats.org/markup-compatibility/2006">
      <mc:Choice Requires="x14">
        <control shapeId="19458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285750</xdr:colOff>
                <xdr:row>5</xdr:row>
                <xdr:rowOff>38100</xdr:rowOff>
              </to>
            </anchor>
          </controlPr>
        </control>
      </mc:Choice>
      <mc:Fallback>
        <control shapeId="19458" r:id="rId4" name="HEADER"/>
      </mc:Fallback>
    </mc:AlternateContent>
    <mc:AlternateContent xmlns:mc="http://schemas.openxmlformats.org/markup-compatibility/2006">
      <mc:Choice Requires="x14">
        <control shapeId="19457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285750</xdr:colOff>
                <xdr:row>5</xdr:row>
                <xdr:rowOff>38100</xdr:rowOff>
              </to>
            </anchor>
          </controlPr>
        </control>
      </mc:Choice>
      <mc:Fallback>
        <control shapeId="19457" r:id="rId6" name="FILTER"/>
      </mc:Fallback>
    </mc:AlternateContent>
  </controls>
  <tableParts count="1">
    <tablePart r:id="rId8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F52"/>
  <sheetViews>
    <sheetView workbookViewId="0">
      <pane ySplit="6" topLeftCell="A26" activePane="bottomLeft" state="frozen"/>
      <selection activeCell="L28" sqref="L28"/>
      <selection pane="bottomLeft" activeCell="H48" sqref="H48"/>
    </sheetView>
  </sheetViews>
  <sheetFormatPr defaultRowHeight="15" x14ac:dyDescent="0.25"/>
  <cols>
    <col min="1" max="4" width="4.7109375" style="3" customWidth="1"/>
    <col min="5" max="5" width="71.42578125" style="3" customWidth="1"/>
    <col min="6" max="6" width="11" style="81" customWidth="1"/>
  </cols>
  <sheetData>
    <row r="1" spans="1:6" ht="20.25" x14ac:dyDescent="0.3">
      <c r="A1" s="7" t="s">
        <v>5</v>
      </c>
    </row>
    <row r="2" spans="1:6" ht="20.25" x14ac:dyDescent="0.3">
      <c r="A2" s="7" t="s">
        <v>18</v>
      </c>
    </row>
    <row r="3" spans="1:6" ht="20.25" x14ac:dyDescent="0.3">
      <c r="A3" s="8" t="str">
        <f>+'Mo &amp; YTD'!A3</f>
        <v>November 2020</v>
      </c>
    </row>
    <row r="5" spans="1:6" ht="15.75" hidden="1" thickBot="1" x14ac:dyDescent="0.3">
      <c r="A5" s="2" t="s">
        <v>7</v>
      </c>
      <c r="B5" s="2" t="s">
        <v>8</v>
      </c>
      <c r="C5" s="2" t="s">
        <v>250</v>
      </c>
      <c r="D5" s="2" t="s">
        <v>9</v>
      </c>
      <c r="E5" s="2" t="s">
        <v>10</v>
      </c>
      <c r="F5" s="82" t="s">
        <v>11</v>
      </c>
    </row>
    <row r="6" spans="1:6" s="87" customFormat="1" ht="27" customHeight="1" thickBot="1" x14ac:dyDescent="0.3">
      <c r="A6" s="2"/>
      <c r="B6" s="2"/>
      <c r="C6" s="2"/>
      <c r="D6" s="2"/>
      <c r="E6" s="2"/>
      <c r="F6" s="106" t="s">
        <v>372</v>
      </c>
    </row>
    <row r="7" spans="1:6" ht="15.75" thickTop="1" x14ac:dyDescent="0.25">
      <c r="A7" s="1"/>
      <c r="B7" s="1"/>
      <c r="C7" s="1" t="s">
        <v>58</v>
      </c>
      <c r="D7" s="1"/>
      <c r="E7" s="1"/>
      <c r="F7" s="11"/>
    </row>
    <row r="8" spans="1:6" x14ac:dyDescent="0.25">
      <c r="A8" s="1"/>
      <c r="B8" s="1"/>
      <c r="C8" s="1"/>
      <c r="D8" s="1" t="s">
        <v>54</v>
      </c>
      <c r="E8" s="1"/>
      <c r="F8" s="11">
        <v>8597.82</v>
      </c>
    </row>
    <row r="9" spans="1:6" x14ac:dyDescent="0.25">
      <c r="A9" s="1"/>
      <c r="B9" s="1"/>
      <c r="C9" s="1"/>
      <c r="D9" s="1" t="s">
        <v>59</v>
      </c>
      <c r="E9" s="1"/>
      <c r="F9" s="11"/>
    </row>
    <row r="10" spans="1:6" x14ac:dyDescent="0.25">
      <c r="A10" s="1"/>
      <c r="B10" s="1"/>
      <c r="C10" s="1"/>
      <c r="D10" s="1" t="s">
        <v>251</v>
      </c>
      <c r="E10" s="1"/>
      <c r="F10" s="11"/>
    </row>
    <row r="11" spans="1:6" x14ac:dyDescent="0.25">
      <c r="A11" s="1"/>
      <c r="B11" s="1"/>
      <c r="C11" s="1"/>
      <c r="D11" s="1"/>
      <c r="E11" s="1" t="s">
        <v>106</v>
      </c>
      <c r="F11" s="11">
        <v>17846.419999999998</v>
      </c>
    </row>
    <row r="12" spans="1:6" x14ac:dyDescent="0.25">
      <c r="A12" s="1"/>
      <c r="B12" s="1"/>
      <c r="C12" s="1"/>
      <c r="D12" s="1"/>
      <c r="E12" s="1" t="s">
        <v>253</v>
      </c>
      <c r="F12" s="11">
        <v>968.49</v>
      </c>
    </row>
    <row r="13" spans="1:6" x14ac:dyDescent="0.25">
      <c r="A13" s="1"/>
      <c r="B13" s="1"/>
      <c r="C13" s="1"/>
      <c r="D13" s="1"/>
      <c r="E13" s="1" t="s">
        <v>254</v>
      </c>
      <c r="F13" s="11">
        <v>197.52</v>
      </c>
    </row>
    <row r="14" spans="1:6" x14ac:dyDescent="0.25">
      <c r="A14" s="1"/>
      <c r="B14" s="1"/>
      <c r="C14" s="1"/>
      <c r="D14" s="1"/>
      <c r="E14" s="1" t="s">
        <v>255</v>
      </c>
      <c r="F14" s="11">
        <v>-40.130000000000003</v>
      </c>
    </row>
    <row r="15" spans="1:6" x14ac:dyDescent="0.25">
      <c r="A15" s="1"/>
      <c r="B15" s="1"/>
      <c r="C15" s="1"/>
      <c r="D15" s="1"/>
      <c r="E15" s="1" t="s">
        <v>256</v>
      </c>
      <c r="F15" s="11">
        <v>-214.53</v>
      </c>
    </row>
    <row r="16" spans="1:6" x14ac:dyDescent="0.25">
      <c r="A16" s="1"/>
      <c r="B16" s="1"/>
      <c r="C16" s="1"/>
      <c r="D16" s="1"/>
      <c r="E16" s="1" t="s">
        <v>389</v>
      </c>
      <c r="F16" s="11">
        <v>3209.93</v>
      </c>
    </row>
    <row r="17" spans="1:6" x14ac:dyDescent="0.25">
      <c r="A17" s="1"/>
      <c r="B17" s="1"/>
      <c r="C17" s="1"/>
      <c r="D17" s="1"/>
      <c r="E17" s="1" t="s">
        <v>390</v>
      </c>
      <c r="F17" s="11">
        <v>-3130.78</v>
      </c>
    </row>
    <row r="18" spans="1:6" x14ac:dyDescent="0.25">
      <c r="A18" s="1"/>
      <c r="B18" s="1"/>
      <c r="C18" s="1"/>
      <c r="D18" s="1"/>
      <c r="E18" s="1" t="s">
        <v>274</v>
      </c>
      <c r="F18" s="11">
        <v>66.290000000000006</v>
      </c>
    </row>
    <row r="19" spans="1:6" x14ac:dyDescent="0.25">
      <c r="A19" s="1"/>
      <c r="B19" s="1"/>
      <c r="C19" s="1"/>
      <c r="D19" s="1"/>
      <c r="E19" s="1" t="s">
        <v>391</v>
      </c>
      <c r="F19" s="11">
        <v>-437.88</v>
      </c>
    </row>
    <row r="20" spans="1:6" x14ac:dyDescent="0.25">
      <c r="A20" s="1"/>
      <c r="B20" s="1"/>
      <c r="C20" s="1"/>
      <c r="D20" s="1"/>
      <c r="E20" s="1" t="s">
        <v>275</v>
      </c>
      <c r="F20" s="11">
        <v>110.91</v>
      </c>
    </row>
    <row r="21" spans="1:6" x14ac:dyDescent="0.25">
      <c r="A21" s="1"/>
      <c r="B21" s="1"/>
      <c r="C21" s="1"/>
      <c r="D21" s="1"/>
      <c r="E21" s="1" t="s">
        <v>276</v>
      </c>
      <c r="F21" s="11">
        <v>272</v>
      </c>
    </row>
    <row r="22" spans="1:6" x14ac:dyDescent="0.25">
      <c r="A22" s="1"/>
      <c r="B22" s="1"/>
      <c r="C22" s="1"/>
      <c r="D22" s="1"/>
      <c r="E22" s="1" t="s">
        <v>277</v>
      </c>
      <c r="F22" s="11">
        <v>-154</v>
      </c>
    </row>
    <row r="23" spans="1:6" x14ac:dyDescent="0.25">
      <c r="A23" s="1"/>
      <c r="B23" s="1"/>
      <c r="C23" s="1"/>
      <c r="D23" s="1"/>
      <c r="E23" s="1" t="s">
        <v>257</v>
      </c>
      <c r="F23" s="11">
        <v>17.899999999999999</v>
      </c>
    </row>
    <row r="24" spans="1:6" x14ac:dyDescent="0.25">
      <c r="A24" s="1"/>
      <c r="B24" s="1"/>
      <c r="C24" s="1"/>
      <c r="D24" s="1"/>
      <c r="E24" s="1" t="s">
        <v>313</v>
      </c>
      <c r="F24" s="11">
        <v>-56</v>
      </c>
    </row>
    <row r="25" spans="1:6" x14ac:dyDescent="0.25">
      <c r="A25" s="1"/>
      <c r="B25" s="1"/>
      <c r="C25" s="1"/>
      <c r="D25" s="1"/>
      <c r="E25" s="1" t="s">
        <v>258</v>
      </c>
      <c r="F25" s="11">
        <v>26.81</v>
      </c>
    </row>
    <row r="26" spans="1:6" x14ac:dyDescent="0.25">
      <c r="A26" s="1"/>
      <c r="B26" s="1"/>
      <c r="C26" s="1"/>
      <c r="D26" s="1"/>
      <c r="E26" s="1" t="s">
        <v>259</v>
      </c>
      <c r="F26" s="11">
        <v>244.15</v>
      </c>
    </row>
    <row r="27" spans="1:6" x14ac:dyDescent="0.25">
      <c r="A27" s="1"/>
      <c r="B27" s="1"/>
      <c r="C27" s="1"/>
      <c r="D27" s="1"/>
      <c r="E27" s="1" t="s">
        <v>260</v>
      </c>
      <c r="F27" s="11">
        <v>-521.66</v>
      </c>
    </row>
    <row r="28" spans="1:6" x14ac:dyDescent="0.25">
      <c r="A28" s="1"/>
      <c r="B28" s="1"/>
      <c r="C28" s="1"/>
      <c r="D28" s="1"/>
      <c r="E28" s="1" t="s">
        <v>261</v>
      </c>
      <c r="F28" s="11">
        <v>-739</v>
      </c>
    </row>
    <row r="29" spans="1:6" x14ac:dyDescent="0.25">
      <c r="A29" s="1"/>
      <c r="B29" s="1"/>
      <c r="C29" s="1"/>
      <c r="D29" s="1"/>
      <c r="E29" s="1" t="s">
        <v>262</v>
      </c>
      <c r="F29" s="11">
        <v>-5</v>
      </c>
    </row>
    <row r="30" spans="1:6" x14ac:dyDescent="0.25">
      <c r="A30" s="1"/>
      <c r="B30" s="1"/>
      <c r="C30" s="1"/>
      <c r="D30" s="1"/>
      <c r="E30" s="1" t="s">
        <v>263</v>
      </c>
      <c r="F30" s="11">
        <v>0.15</v>
      </c>
    </row>
    <row r="31" spans="1:6" x14ac:dyDescent="0.25">
      <c r="A31" s="1"/>
      <c r="B31" s="1"/>
      <c r="C31" s="1"/>
      <c r="D31" s="1"/>
      <c r="E31" s="1" t="s">
        <v>265</v>
      </c>
      <c r="F31" s="11">
        <v>81.33</v>
      </c>
    </row>
    <row r="32" spans="1:6" x14ac:dyDescent="0.25">
      <c r="A32" s="1"/>
      <c r="B32" s="1"/>
      <c r="C32" s="1"/>
      <c r="D32" s="1"/>
      <c r="E32" s="1" t="s">
        <v>266</v>
      </c>
      <c r="F32" s="11">
        <v>1900</v>
      </c>
    </row>
    <row r="33" spans="1:6" x14ac:dyDescent="0.25">
      <c r="A33" s="1"/>
      <c r="B33" s="1"/>
      <c r="C33" s="1"/>
      <c r="D33" s="1"/>
      <c r="E33" s="1" t="s">
        <v>267</v>
      </c>
      <c r="F33" s="11">
        <v>-5179.45</v>
      </c>
    </row>
    <row r="34" spans="1:6" x14ac:dyDescent="0.25">
      <c r="A34" s="1"/>
      <c r="B34" s="1"/>
      <c r="C34" s="1"/>
      <c r="D34" s="1"/>
      <c r="E34" s="1" t="s">
        <v>268</v>
      </c>
      <c r="F34" s="11">
        <v>-13.36</v>
      </c>
    </row>
    <row r="35" spans="1:6" x14ac:dyDescent="0.25">
      <c r="A35" s="1"/>
      <c r="B35" s="1"/>
      <c r="C35" s="1"/>
      <c r="D35" s="1"/>
      <c r="E35" s="1" t="s">
        <v>348</v>
      </c>
      <c r="F35" s="11">
        <v>972.43</v>
      </c>
    </row>
    <row r="36" spans="1:6" x14ac:dyDescent="0.25">
      <c r="A36" s="1"/>
      <c r="B36" s="1"/>
      <c r="C36" s="1"/>
      <c r="D36" s="1"/>
      <c r="E36" s="1" t="s">
        <v>269</v>
      </c>
      <c r="F36" s="11">
        <v>1303.33</v>
      </c>
    </row>
    <row r="37" spans="1:6" x14ac:dyDescent="0.25">
      <c r="A37" s="1"/>
      <c r="B37" s="1"/>
      <c r="C37" s="1"/>
      <c r="D37" s="1"/>
      <c r="E37" s="1" t="s">
        <v>270</v>
      </c>
      <c r="F37" s="11">
        <v>1378.79</v>
      </c>
    </row>
    <row r="38" spans="1:6" x14ac:dyDescent="0.25">
      <c r="A38" s="1"/>
      <c r="B38" s="1"/>
      <c r="C38" s="1"/>
      <c r="D38" s="1"/>
      <c r="E38" s="1" t="s">
        <v>271</v>
      </c>
      <c r="F38" s="11">
        <v>-306.60000000000002</v>
      </c>
    </row>
    <row r="39" spans="1:6" ht="15.75" thickBot="1" x14ac:dyDescent="0.3">
      <c r="A39" s="1"/>
      <c r="B39" s="1"/>
      <c r="C39" s="1"/>
      <c r="D39" s="1"/>
      <c r="E39" s="1" t="s">
        <v>349</v>
      </c>
      <c r="F39" s="12">
        <v>-1432.26</v>
      </c>
    </row>
    <row r="40" spans="1:6" x14ac:dyDescent="0.25">
      <c r="A40" s="1"/>
      <c r="B40" s="1"/>
      <c r="C40" s="1" t="s">
        <v>60</v>
      </c>
      <c r="D40" s="1"/>
      <c r="E40" s="1"/>
      <c r="F40" s="11">
        <f>ROUND(SUM(F7:F8)+SUM(F11:F39),5)</f>
        <v>24963.62</v>
      </c>
    </row>
    <row r="41" spans="1:6" x14ac:dyDescent="0.25">
      <c r="A41" s="1"/>
      <c r="B41" s="1"/>
      <c r="C41" s="1" t="s">
        <v>61</v>
      </c>
      <c r="D41" s="1"/>
      <c r="E41" s="1"/>
      <c r="F41" s="11"/>
    </row>
    <row r="42" spans="1:6" x14ac:dyDescent="0.25">
      <c r="A42" s="1"/>
      <c r="B42" s="1"/>
      <c r="C42" s="1"/>
      <c r="D42" s="1" t="s">
        <v>62</v>
      </c>
      <c r="E42" s="1"/>
      <c r="F42" s="11">
        <v>8300</v>
      </c>
    </row>
    <row r="43" spans="1:6" ht="15.75" thickBot="1" x14ac:dyDescent="0.3">
      <c r="A43" s="1"/>
      <c r="B43" s="1"/>
      <c r="C43" s="1"/>
      <c r="D43" s="1" t="s">
        <v>99</v>
      </c>
      <c r="E43" s="1"/>
      <c r="F43" s="12">
        <v>28.8</v>
      </c>
    </row>
    <row r="44" spans="1:6" x14ac:dyDescent="0.25">
      <c r="A44" s="1"/>
      <c r="B44" s="1"/>
      <c r="C44" s="1" t="s">
        <v>63</v>
      </c>
      <c r="D44" s="1"/>
      <c r="E44" s="1"/>
      <c r="F44" s="11">
        <f>ROUND(SUM(F41:F43),5)</f>
        <v>8328.7999999999993</v>
      </c>
    </row>
    <row r="45" spans="1:6" x14ac:dyDescent="0.25">
      <c r="A45" s="1"/>
      <c r="B45" s="1"/>
      <c r="C45" s="1" t="s">
        <v>64</v>
      </c>
      <c r="D45" s="1"/>
      <c r="E45" s="1"/>
      <c r="F45" s="11"/>
    </row>
    <row r="46" spans="1:6" x14ac:dyDescent="0.25">
      <c r="A46" s="1"/>
      <c r="B46" s="1"/>
      <c r="C46" s="1"/>
      <c r="D46" s="1" t="s">
        <v>100</v>
      </c>
      <c r="E46" s="1"/>
      <c r="F46" s="11">
        <v>-2125.17</v>
      </c>
    </row>
    <row r="47" spans="1:6" ht="15.75" thickBot="1" x14ac:dyDescent="0.3">
      <c r="A47" s="1"/>
      <c r="B47" s="1"/>
      <c r="C47" s="1"/>
      <c r="D47" s="1" t="s">
        <v>165</v>
      </c>
      <c r="E47" s="1"/>
      <c r="F47" s="11">
        <v>-168</v>
      </c>
    </row>
    <row r="48" spans="1:6" ht="15.75" thickBot="1" x14ac:dyDescent="0.3">
      <c r="A48" s="1"/>
      <c r="B48" s="1"/>
      <c r="C48" s="1" t="s">
        <v>65</v>
      </c>
      <c r="D48" s="1"/>
      <c r="E48" s="1"/>
      <c r="F48" s="13">
        <f>ROUND(SUM(F45:F47),5)</f>
        <v>-2293.17</v>
      </c>
    </row>
    <row r="49" spans="1:6" x14ac:dyDescent="0.25">
      <c r="A49" s="1"/>
      <c r="B49" s="1" t="s">
        <v>66</v>
      </c>
      <c r="C49" s="1"/>
      <c r="D49" s="1"/>
      <c r="E49" s="1"/>
      <c r="F49" s="11">
        <f>ROUND(F40+F44+F48,5)</f>
        <v>30999.25</v>
      </c>
    </row>
    <row r="50" spans="1:6" ht="15.75" thickBot="1" x14ac:dyDescent="0.3">
      <c r="A50" s="1"/>
      <c r="B50" s="1" t="s">
        <v>67</v>
      </c>
      <c r="C50" s="1"/>
      <c r="D50" s="1"/>
      <c r="E50" s="1"/>
      <c r="F50" s="11">
        <v>242179.69</v>
      </c>
    </row>
    <row r="51" spans="1:6" ht="15.75" thickBot="1" x14ac:dyDescent="0.3">
      <c r="A51" s="1" t="s">
        <v>68</v>
      </c>
      <c r="B51" s="1"/>
      <c r="C51" s="1"/>
      <c r="D51" s="1"/>
      <c r="E51" s="1"/>
      <c r="F51" s="15">
        <f>ROUND(SUM(F49:F50),5)</f>
        <v>273178.94</v>
      </c>
    </row>
    <row r="52" spans="1:6" ht="15.75" thickTop="1" x14ac:dyDescent="0.25"/>
  </sheetData>
  <phoneticPr fontId="7" type="noConversion"/>
  <conditionalFormatting sqref="F1:F1048576">
    <cfRule type="cellIs" dxfId="1" priority="1" operator="lessThan">
      <formula>0</formula>
    </cfRule>
  </conditionalFormatting>
  <printOptions horizontalCentered="1"/>
  <pageMargins left="0.25" right="0.25" top="0.75" bottom="0.75" header="0.3" footer="0.3"/>
  <pageSetup scale="95" orientation="portrait" r:id="rId1"/>
  <headerFooter>
    <oddFooter>&amp;LCreated on: &amp;D&amp;C&amp;"-,Bold Italic"CONFIDENTIAL
Not for External Distribution&amp;RPage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285750</xdr:colOff>
                <xdr:row>5</xdr:row>
                <xdr:rowOff>38100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285750</xdr:colOff>
                <xdr:row>5</xdr:row>
                <xdr:rowOff>38100</xdr:rowOff>
              </to>
            </anchor>
          </controlPr>
        </control>
      </mc:Choice>
      <mc:Fallback>
        <control shapeId="13314" r:id="rId6" name="HEADER"/>
      </mc:Fallback>
    </mc:AlternateContent>
  </controls>
  <tableParts count="1">
    <tablePart r:id="rId8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6"/>
  <sheetViews>
    <sheetView workbookViewId="0">
      <pane ySplit="6" topLeftCell="A63" activePane="bottomLeft" state="frozen"/>
      <selection activeCell="L28" sqref="L28"/>
      <selection pane="bottomLeft" activeCell="L28" sqref="L28"/>
    </sheetView>
  </sheetViews>
  <sheetFormatPr defaultRowHeight="15" x14ac:dyDescent="0.25"/>
  <cols>
    <col min="1" max="4" width="4.7109375" style="1" customWidth="1"/>
    <col min="5" max="5" width="68.28515625" style="1" customWidth="1"/>
    <col min="6" max="6" width="11.7109375" style="9" bestFit="1" customWidth="1"/>
  </cols>
  <sheetData>
    <row r="1" spans="1:6" ht="20.25" x14ac:dyDescent="0.3">
      <c r="A1" s="17" t="s">
        <v>5</v>
      </c>
      <c r="B1" s="17"/>
    </row>
    <row r="2" spans="1:6" ht="20.25" x14ac:dyDescent="0.3">
      <c r="A2" s="17" t="s">
        <v>18</v>
      </c>
      <c r="B2" s="17"/>
    </row>
    <row r="3" spans="1:6" ht="20.25" x14ac:dyDescent="0.3">
      <c r="A3" s="17" t="str">
        <f>+'YTD vs Budget'!A3</f>
        <v>YTD Thru November 2020</v>
      </c>
      <c r="B3" s="17"/>
    </row>
    <row r="5" spans="1:6" ht="15.75" hidden="1" thickBot="1" x14ac:dyDescent="0.3">
      <c r="A5" s="2" t="s">
        <v>7</v>
      </c>
      <c r="B5" s="2" t="s">
        <v>115</v>
      </c>
      <c r="C5" s="2" t="s">
        <v>8</v>
      </c>
      <c r="D5" s="2" t="s">
        <v>9</v>
      </c>
      <c r="E5" s="2" t="s">
        <v>10</v>
      </c>
      <c r="F5" s="16" t="s">
        <v>11</v>
      </c>
    </row>
    <row r="6" spans="1:6" ht="27" customHeight="1" thickBot="1" x14ac:dyDescent="0.3">
      <c r="A6" s="2"/>
      <c r="B6" s="2"/>
      <c r="C6" s="2"/>
      <c r="D6" s="2"/>
      <c r="E6" s="2"/>
      <c r="F6" s="88" t="s">
        <v>369</v>
      </c>
    </row>
    <row r="7" spans="1:6" ht="15.75" thickTop="1" x14ac:dyDescent="0.25">
      <c r="C7" s="1" t="s">
        <v>58</v>
      </c>
      <c r="F7" s="11"/>
    </row>
    <row r="8" spans="1:6" x14ac:dyDescent="0.25">
      <c r="D8" s="1" t="s">
        <v>54</v>
      </c>
      <c r="F8" s="11">
        <v>74655.69</v>
      </c>
    </row>
    <row r="9" spans="1:6" x14ac:dyDescent="0.25">
      <c r="D9" s="1" t="s">
        <v>59</v>
      </c>
      <c r="F9" s="11"/>
    </row>
    <row r="10" spans="1:6" x14ac:dyDescent="0.25">
      <c r="D10" s="1" t="s">
        <v>251</v>
      </c>
      <c r="F10" s="11"/>
    </row>
    <row r="11" spans="1:6" x14ac:dyDescent="0.25">
      <c r="E11" s="1" t="s">
        <v>252</v>
      </c>
      <c r="F11" s="11">
        <v>300</v>
      </c>
    </row>
    <row r="12" spans="1:6" x14ac:dyDescent="0.25">
      <c r="E12" s="1" t="s">
        <v>273</v>
      </c>
      <c r="F12" s="11">
        <v>4985</v>
      </c>
    </row>
    <row r="13" spans="1:6" x14ac:dyDescent="0.25">
      <c r="E13" s="1" t="s">
        <v>106</v>
      </c>
      <c r="F13" s="11">
        <v>-5145.45</v>
      </c>
    </row>
    <row r="14" spans="1:6" x14ac:dyDescent="0.25">
      <c r="E14" s="1" t="s">
        <v>253</v>
      </c>
      <c r="F14" s="11">
        <v>434.2</v>
      </c>
    </row>
    <row r="15" spans="1:6" x14ac:dyDescent="0.25">
      <c r="E15" s="1" t="s">
        <v>254</v>
      </c>
      <c r="F15" s="11">
        <v>355.29</v>
      </c>
    </row>
    <row r="16" spans="1:6" x14ac:dyDescent="0.25">
      <c r="E16" s="1" t="s">
        <v>255</v>
      </c>
      <c r="F16" s="11">
        <v>139.16999999999999</v>
      </c>
    </row>
    <row r="17" spans="5:6" x14ac:dyDescent="0.25">
      <c r="E17" s="1" t="s">
        <v>256</v>
      </c>
      <c r="F17" s="11">
        <v>208.06</v>
      </c>
    </row>
    <row r="18" spans="5:6" x14ac:dyDescent="0.25">
      <c r="E18" s="1" t="s">
        <v>389</v>
      </c>
      <c r="F18" s="11">
        <v>2259.34</v>
      </c>
    </row>
    <row r="19" spans="5:6" x14ac:dyDescent="0.25">
      <c r="E19" s="1" t="s">
        <v>390</v>
      </c>
      <c r="F19" s="11">
        <v>-3130.78</v>
      </c>
    </row>
    <row r="20" spans="5:6" x14ac:dyDescent="0.25">
      <c r="E20" s="1" t="s">
        <v>274</v>
      </c>
      <c r="F20" s="11">
        <v>-504.56</v>
      </c>
    </row>
    <row r="21" spans="5:6" x14ac:dyDescent="0.25">
      <c r="E21" s="1" t="s">
        <v>391</v>
      </c>
      <c r="F21" s="11">
        <v>-437.88</v>
      </c>
    </row>
    <row r="22" spans="5:6" x14ac:dyDescent="0.25">
      <c r="E22" s="1" t="s">
        <v>275</v>
      </c>
      <c r="F22" s="11">
        <v>1028.46</v>
      </c>
    </row>
    <row r="23" spans="5:6" x14ac:dyDescent="0.25">
      <c r="E23" s="1" t="s">
        <v>276</v>
      </c>
      <c r="F23" s="11">
        <v>168.87</v>
      </c>
    </row>
    <row r="24" spans="5:6" x14ac:dyDescent="0.25">
      <c r="E24" s="1" t="s">
        <v>277</v>
      </c>
      <c r="F24" s="11">
        <v>46</v>
      </c>
    </row>
    <row r="25" spans="5:6" x14ac:dyDescent="0.25">
      <c r="E25" s="1" t="s">
        <v>257</v>
      </c>
      <c r="F25" s="11">
        <v>63.66</v>
      </c>
    </row>
    <row r="26" spans="5:6" x14ac:dyDescent="0.25">
      <c r="E26" s="1" t="s">
        <v>313</v>
      </c>
      <c r="F26" s="11">
        <v>-196</v>
      </c>
    </row>
    <row r="27" spans="5:6" x14ac:dyDescent="0.25">
      <c r="E27" s="1" t="s">
        <v>258</v>
      </c>
      <c r="F27" s="11">
        <v>-261.02</v>
      </c>
    </row>
    <row r="28" spans="5:6" x14ac:dyDescent="0.25">
      <c r="E28" s="1" t="s">
        <v>259</v>
      </c>
      <c r="F28" s="11">
        <v>105.37</v>
      </c>
    </row>
    <row r="29" spans="5:6" x14ac:dyDescent="0.25">
      <c r="E29" s="1" t="s">
        <v>278</v>
      </c>
      <c r="F29" s="11">
        <v>856.21</v>
      </c>
    </row>
    <row r="30" spans="5:6" x14ac:dyDescent="0.25">
      <c r="E30" s="1" t="s">
        <v>260</v>
      </c>
      <c r="F30" s="11">
        <v>-3362.1</v>
      </c>
    </row>
    <row r="31" spans="5:6" x14ac:dyDescent="0.25">
      <c r="E31" s="1" t="s">
        <v>261</v>
      </c>
      <c r="F31" s="11">
        <v>-8169.49</v>
      </c>
    </row>
    <row r="32" spans="5:6" x14ac:dyDescent="0.25">
      <c r="E32" s="1" t="s">
        <v>262</v>
      </c>
      <c r="F32" s="11">
        <v>650.33000000000004</v>
      </c>
    </row>
    <row r="33" spans="3:6" x14ac:dyDescent="0.25">
      <c r="E33" s="1" t="s">
        <v>263</v>
      </c>
      <c r="F33" s="11">
        <v>-83.12</v>
      </c>
    </row>
    <row r="34" spans="3:6" x14ac:dyDescent="0.25">
      <c r="E34" s="1" t="s">
        <v>264</v>
      </c>
      <c r="F34" s="11">
        <v>-541.72</v>
      </c>
    </row>
    <row r="35" spans="3:6" x14ac:dyDescent="0.25">
      <c r="E35" s="1" t="s">
        <v>265</v>
      </c>
      <c r="F35" s="11">
        <v>26.8</v>
      </c>
    </row>
    <row r="36" spans="3:6" x14ac:dyDescent="0.25">
      <c r="E36" s="1" t="s">
        <v>266</v>
      </c>
      <c r="F36" s="11">
        <v>8143.48</v>
      </c>
    </row>
    <row r="37" spans="3:6" x14ac:dyDescent="0.25">
      <c r="E37" s="1" t="s">
        <v>267</v>
      </c>
      <c r="F37" s="11">
        <v>-10022.18</v>
      </c>
    </row>
    <row r="38" spans="3:6" x14ac:dyDescent="0.25">
      <c r="E38" s="1" t="s">
        <v>268</v>
      </c>
      <c r="F38" s="11">
        <v>-1349.8</v>
      </c>
    </row>
    <row r="39" spans="3:6" x14ac:dyDescent="0.25">
      <c r="E39" s="1" t="s">
        <v>142</v>
      </c>
      <c r="F39" s="11">
        <v>-62.96</v>
      </c>
    </row>
    <row r="40" spans="3:6" x14ac:dyDescent="0.25">
      <c r="E40" s="1" t="s">
        <v>279</v>
      </c>
      <c r="F40" s="11">
        <v>-22</v>
      </c>
    </row>
    <row r="41" spans="3:6" x14ac:dyDescent="0.25">
      <c r="E41" s="1" t="s">
        <v>348</v>
      </c>
      <c r="F41" s="11">
        <v>11102.89</v>
      </c>
    </row>
    <row r="42" spans="3:6" x14ac:dyDescent="0.25">
      <c r="E42" s="1" t="s">
        <v>269</v>
      </c>
      <c r="F42" s="11">
        <v>-1706.01</v>
      </c>
    </row>
    <row r="43" spans="3:6" x14ac:dyDescent="0.25">
      <c r="E43" s="1" t="s">
        <v>270</v>
      </c>
      <c r="F43" s="11">
        <v>12556.31</v>
      </c>
    </row>
    <row r="44" spans="3:6" x14ac:dyDescent="0.25">
      <c r="E44" s="1" t="s">
        <v>271</v>
      </c>
      <c r="F44" s="11">
        <v>3567.51</v>
      </c>
    </row>
    <row r="45" spans="3:6" x14ac:dyDescent="0.25">
      <c r="E45" s="1" t="s">
        <v>349</v>
      </c>
      <c r="F45" s="11">
        <v>3532.64</v>
      </c>
    </row>
    <row r="46" spans="3:6" ht="15.75" thickBot="1" x14ac:dyDescent="0.3">
      <c r="E46" s="1" t="s">
        <v>280</v>
      </c>
      <c r="F46" s="12">
        <v>-129</v>
      </c>
    </row>
    <row r="47" spans="3:6" x14ac:dyDescent="0.25">
      <c r="C47" s="1" t="s">
        <v>60</v>
      </c>
      <c r="F47" s="11">
        <f>ROUND(SUM(F7:F8)+SUM(F11:F46),5)</f>
        <v>90061.21</v>
      </c>
    </row>
    <row r="48" spans="3:6" x14ac:dyDescent="0.25">
      <c r="C48" s="1" t="s">
        <v>61</v>
      </c>
      <c r="F48" s="11"/>
    </row>
    <row r="49" spans="2:6" x14ac:dyDescent="0.25">
      <c r="D49" s="1" t="s">
        <v>62</v>
      </c>
      <c r="F49" s="11">
        <v>91300</v>
      </c>
    </row>
    <row r="50" spans="2:6" x14ac:dyDescent="0.25">
      <c r="D50" s="1" t="s">
        <v>272</v>
      </c>
      <c r="F50" s="11">
        <v>-15895</v>
      </c>
    </row>
    <row r="51" spans="2:6" x14ac:dyDescent="0.25">
      <c r="D51" s="1" t="s">
        <v>174</v>
      </c>
      <c r="F51" s="11">
        <v>-76175.58</v>
      </c>
    </row>
    <row r="52" spans="2:6" x14ac:dyDescent="0.25">
      <c r="D52" s="1" t="s">
        <v>319</v>
      </c>
      <c r="F52" s="11">
        <v>-8060.6</v>
      </c>
    </row>
    <row r="53" spans="2:6" x14ac:dyDescent="0.25">
      <c r="D53" s="1" t="s">
        <v>281</v>
      </c>
      <c r="F53" s="11">
        <v>-46683.65</v>
      </c>
    </row>
    <row r="54" spans="2:6" x14ac:dyDescent="0.25">
      <c r="D54" s="1" t="s">
        <v>282</v>
      </c>
      <c r="F54" s="11">
        <v>-1085.6400000000001</v>
      </c>
    </row>
    <row r="55" spans="2:6" ht="15.75" thickBot="1" x14ac:dyDescent="0.3">
      <c r="D55" s="1" t="s">
        <v>99</v>
      </c>
      <c r="F55" s="12">
        <v>316.8</v>
      </c>
    </row>
    <row r="56" spans="2:6" x14ac:dyDescent="0.25">
      <c r="C56" s="1" t="s">
        <v>63</v>
      </c>
      <c r="F56" s="11">
        <f>ROUND(SUM(F48:F55),5)</f>
        <v>-56283.67</v>
      </c>
    </row>
    <row r="57" spans="2:6" x14ac:dyDescent="0.25">
      <c r="C57" s="1" t="s">
        <v>64</v>
      </c>
      <c r="F57" s="11"/>
    </row>
    <row r="58" spans="2:6" x14ac:dyDescent="0.25">
      <c r="D58" s="1" t="s">
        <v>100</v>
      </c>
      <c r="F58" s="11">
        <v>-22918.93</v>
      </c>
    </row>
    <row r="59" spans="2:6" x14ac:dyDescent="0.25">
      <c r="D59" s="1" t="s">
        <v>283</v>
      </c>
      <c r="F59" s="11">
        <v>100874</v>
      </c>
    </row>
    <row r="60" spans="2:6" x14ac:dyDescent="0.25">
      <c r="D60" s="1" t="s">
        <v>165</v>
      </c>
      <c r="F60" s="11">
        <v>-1848</v>
      </c>
    </row>
    <row r="61" spans="2:6" ht="15.75" thickBot="1" x14ac:dyDescent="0.3">
      <c r="D61" s="1" t="s">
        <v>103</v>
      </c>
      <c r="F61" s="11">
        <v>-6800</v>
      </c>
    </row>
    <row r="62" spans="2:6" ht="15.75" thickBot="1" x14ac:dyDescent="0.3">
      <c r="C62" s="1" t="s">
        <v>65</v>
      </c>
      <c r="F62" s="13">
        <f>ROUND(SUM(F57:F61),5)</f>
        <v>69307.070000000007</v>
      </c>
    </row>
    <row r="63" spans="2:6" x14ac:dyDescent="0.25">
      <c r="B63" s="1" t="s">
        <v>66</v>
      </c>
      <c r="F63" s="11">
        <f>ROUND(F47+F56+F62,5)</f>
        <v>103084.61</v>
      </c>
    </row>
    <row r="64" spans="2:6" ht="15.75" thickBot="1" x14ac:dyDescent="0.3">
      <c r="B64" s="1" t="s">
        <v>67</v>
      </c>
      <c r="F64" s="11">
        <v>170094.33</v>
      </c>
    </row>
    <row r="65" spans="1:6" ht="15.75" thickBot="1" x14ac:dyDescent="0.3">
      <c r="A65" s="1" t="s">
        <v>68</v>
      </c>
      <c r="F65" s="15">
        <f>ROUND(SUM(F63:F64),5)</f>
        <v>273178.94</v>
      </c>
    </row>
    <row r="66" spans="1:6" ht="15.75" thickTop="1" x14ac:dyDescent="0.25"/>
  </sheetData>
  <phoneticPr fontId="7" type="noConversion"/>
  <conditionalFormatting sqref="F1:F1048576">
    <cfRule type="cellIs" dxfId="0" priority="1" operator="lessThan">
      <formula>0</formula>
    </cfRule>
  </conditionalFormatting>
  <printOptions horizontalCentered="1"/>
  <pageMargins left="0.25" right="0.25" top="0.75" bottom="0.75" header="0.3" footer="0.3"/>
  <pageSetup scale="72" orientation="portrait" r:id="rId1"/>
  <headerFooter>
    <oddFooter>&amp;LCreated on: &amp;D&amp;C&amp;"-,Bold Italic"CONFIDENTIAL
Not for External Distribution&amp;RPage &amp;P of &amp;N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8C37-2AE6-4630-8F3C-B38ADAA918D9}">
  <sheetPr>
    <pageSetUpPr fitToPage="1"/>
  </sheetPr>
  <dimension ref="A1:J61"/>
  <sheetViews>
    <sheetView workbookViewId="0">
      <pane ySplit="6" topLeftCell="A7" activePane="bottomLeft" state="frozen"/>
      <selection activeCell="L28" sqref="L28"/>
      <selection pane="bottomLeft" activeCell="L28" sqref="L28"/>
    </sheetView>
  </sheetViews>
  <sheetFormatPr defaultRowHeight="15" x14ac:dyDescent="0.25"/>
  <cols>
    <col min="1" max="3" width="3.7109375" customWidth="1"/>
    <col min="4" max="5" width="10.140625" customWidth="1"/>
    <col min="6" max="6" width="33.5703125" style="20" customWidth="1"/>
    <col min="7" max="7" width="5.7109375" style="20" customWidth="1"/>
    <col min="8" max="8" width="9.85546875" style="20" bestFit="1" customWidth="1"/>
    <col min="9" max="9" width="9.28515625" style="20" bestFit="1" customWidth="1"/>
    <col min="10" max="10" width="9.85546875" style="20" bestFit="1" customWidth="1"/>
  </cols>
  <sheetData>
    <row r="1" spans="1:10" ht="20.25" x14ac:dyDescent="0.3">
      <c r="A1" s="7" t="s">
        <v>5</v>
      </c>
    </row>
    <row r="2" spans="1:10" ht="20.25" x14ac:dyDescent="0.3">
      <c r="A2" s="7" t="s">
        <v>153</v>
      </c>
    </row>
    <row r="3" spans="1:10" ht="20.25" x14ac:dyDescent="0.3">
      <c r="A3" s="47" t="s">
        <v>402</v>
      </c>
    </row>
    <row r="5" spans="1:10" ht="15.75" hidden="1" thickBot="1" x14ac:dyDescent="0.3">
      <c r="A5" s="35" t="s">
        <v>7</v>
      </c>
      <c r="B5" s="35" t="s">
        <v>8</v>
      </c>
      <c r="C5" s="35" t="s">
        <v>9</v>
      </c>
      <c r="D5" s="34" t="s">
        <v>10</v>
      </c>
      <c r="E5" s="34" t="s">
        <v>11</v>
      </c>
      <c r="F5" s="21" t="s">
        <v>13</v>
      </c>
      <c r="G5" s="21" t="s">
        <v>15</v>
      </c>
      <c r="H5" s="39" t="s">
        <v>16</v>
      </c>
      <c r="I5" s="39" t="s">
        <v>57</v>
      </c>
      <c r="J5" s="39" t="s">
        <v>115</v>
      </c>
    </row>
    <row r="6" spans="1:10" s="86" customFormat="1" ht="27" customHeight="1" thickBot="1" x14ac:dyDescent="0.3">
      <c r="A6" s="89"/>
      <c r="B6" s="89"/>
      <c r="C6" s="89"/>
      <c r="D6" s="88" t="s">
        <v>143</v>
      </c>
      <c r="E6" s="88" t="s">
        <v>144</v>
      </c>
      <c r="F6" s="88" t="s">
        <v>145</v>
      </c>
      <c r="G6" s="88" t="s">
        <v>208</v>
      </c>
      <c r="H6" s="88" t="s">
        <v>146</v>
      </c>
      <c r="I6" s="88" t="s">
        <v>147</v>
      </c>
      <c r="J6" s="88" t="s">
        <v>148</v>
      </c>
    </row>
    <row r="7" spans="1:10" ht="15.75" thickTop="1" x14ac:dyDescent="0.25">
      <c r="A7" s="1"/>
      <c r="B7" s="1" t="s">
        <v>73</v>
      </c>
      <c r="C7" s="1"/>
      <c r="D7" s="1"/>
      <c r="E7" s="36"/>
      <c r="F7" s="1"/>
      <c r="G7" s="51"/>
      <c r="H7" s="48"/>
      <c r="I7" s="48"/>
      <c r="J7" s="48">
        <v>166151.92000000001</v>
      </c>
    </row>
    <row r="8" spans="1:10" x14ac:dyDescent="0.25">
      <c r="A8" s="1"/>
      <c r="B8" s="1"/>
      <c r="C8" s="1" t="s">
        <v>140</v>
      </c>
      <c r="D8" s="1"/>
      <c r="E8" s="36"/>
      <c r="F8" s="1"/>
      <c r="G8" s="51"/>
      <c r="H8" s="48"/>
      <c r="I8" s="48"/>
      <c r="J8" s="48">
        <v>166151.92000000001</v>
      </c>
    </row>
    <row r="9" spans="1:10" x14ac:dyDescent="0.25">
      <c r="A9" s="37"/>
      <c r="B9" s="37"/>
      <c r="C9" s="37"/>
      <c r="D9" s="37" t="s">
        <v>149</v>
      </c>
      <c r="E9" s="38">
        <v>44110</v>
      </c>
      <c r="F9" s="37" t="s">
        <v>350</v>
      </c>
      <c r="G9" s="52" t="s">
        <v>207</v>
      </c>
      <c r="H9" s="43">
        <v>3000</v>
      </c>
      <c r="I9" s="43"/>
      <c r="J9" s="43">
        <v>169151.92</v>
      </c>
    </row>
    <row r="10" spans="1:10" x14ac:dyDescent="0.25">
      <c r="A10" s="37"/>
      <c r="B10" s="37"/>
      <c r="C10" s="37"/>
      <c r="D10" s="37" t="s">
        <v>149</v>
      </c>
      <c r="E10" s="38">
        <v>44110</v>
      </c>
      <c r="F10" s="37" t="s">
        <v>351</v>
      </c>
      <c r="G10" s="52" t="s">
        <v>207</v>
      </c>
      <c r="H10" s="43">
        <v>4000</v>
      </c>
      <c r="I10" s="43"/>
      <c r="J10" s="43">
        <v>173151.92</v>
      </c>
    </row>
    <row r="11" spans="1:10" x14ac:dyDescent="0.25">
      <c r="A11" s="37"/>
      <c r="B11" s="37"/>
      <c r="C11" s="37"/>
      <c r="D11" s="37" t="s">
        <v>149</v>
      </c>
      <c r="E11" s="38">
        <v>44118</v>
      </c>
      <c r="F11" s="37" t="s">
        <v>352</v>
      </c>
      <c r="G11" s="52" t="s">
        <v>207</v>
      </c>
      <c r="H11" s="43">
        <v>500</v>
      </c>
      <c r="I11" s="43"/>
      <c r="J11" s="43">
        <v>173651.92</v>
      </c>
    </row>
    <row r="12" spans="1:10" x14ac:dyDescent="0.25">
      <c r="A12" s="37"/>
      <c r="B12" s="37"/>
      <c r="C12" s="37"/>
      <c r="D12" s="37" t="s">
        <v>149</v>
      </c>
      <c r="E12" s="38">
        <v>44119</v>
      </c>
      <c r="F12" s="37" t="s">
        <v>353</v>
      </c>
      <c r="G12" s="52" t="s">
        <v>207</v>
      </c>
      <c r="H12" s="43">
        <v>750</v>
      </c>
      <c r="I12" s="43"/>
      <c r="J12" s="43">
        <v>174401.92000000001</v>
      </c>
    </row>
    <row r="13" spans="1:10" x14ac:dyDescent="0.25">
      <c r="A13" s="37"/>
      <c r="B13" s="37"/>
      <c r="C13" s="37"/>
      <c r="D13" s="37" t="s">
        <v>149</v>
      </c>
      <c r="E13" s="38">
        <v>44133</v>
      </c>
      <c r="F13" s="37" t="s">
        <v>354</v>
      </c>
      <c r="G13" s="52" t="s">
        <v>207</v>
      </c>
      <c r="H13" s="43">
        <v>3000</v>
      </c>
      <c r="I13" s="43"/>
      <c r="J13" s="43">
        <v>177401.92</v>
      </c>
    </row>
    <row r="14" spans="1:10" x14ac:dyDescent="0.25">
      <c r="A14" s="37"/>
      <c r="B14" s="37"/>
      <c r="C14" s="37"/>
      <c r="D14" s="37" t="s">
        <v>150</v>
      </c>
      <c r="E14" s="38">
        <v>44135</v>
      </c>
      <c r="F14" s="37" t="s">
        <v>151</v>
      </c>
      <c r="G14" s="52" t="s">
        <v>207</v>
      </c>
      <c r="H14" s="43">
        <v>9.24</v>
      </c>
      <c r="I14" s="43"/>
      <c r="J14" s="43">
        <v>177411.16</v>
      </c>
    </row>
    <row r="15" spans="1:10" x14ac:dyDescent="0.25">
      <c r="A15" s="37"/>
      <c r="B15" s="37"/>
      <c r="C15" s="37"/>
      <c r="D15" s="37" t="s">
        <v>149</v>
      </c>
      <c r="E15" s="38">
        <v>44146</v>
      </c>
      <c r="F15" s="37" t="s">
        <v>392</v>
      </c>
      <c r="G15" s="52" t="s">
        <v>207</v>
      </c>
      <c r="H15" s="43">
        <v>750</v>
      </c>
      <c r="I15" s="43"/>
      <c r="J15" s="43">
        <v>178161.16</v>
      </c>
    </row>
    <row r="16" spans="1:10" x14ac:dyDescent="0.25">
      <c r="A16" s="37"/>
      <c r="B16" s="37"/>
      <c r="C16" s="37"/>
      <c r="D16" s="37" t="s">
        <v>149</v>
      </c>
      <c r="E16" s="38">
        <v>44151</v>
      </c>
      <c r="F16" s="37" t="s">
        <v>393</v>
      </c>
      <c r="G16" s="52" t="s">
        <v>207</v>
      </c>
      <c r="H16" s="43">
        <v>1333.33</v>
      </c>
      <c r="I16" s="43"/>
      <c r="J16" s="43">
        <v>179494.49</v>
      </c>
    </row>
    <row r="17" spans="1:10" x14ac:dyDescent="0.25">
      <c r="A17" s="37"/>
      <c r="B17" s="37"/>
      <c r="C17" s="37"/>
      <c r="D17" s="37" t="s">
        <v>149</v>
      </c>
      <c r="E17" s="38">
        <v>44151</v>
      </c>
      <c r="F17" s="37" t="s">
        <v>394</v>
      </c>
      <c r="G17" s="52" t="s">
        <v>207</v>
      </c>
      <c r="H17" s="43">
        <v>750</v>
      </c>
      <c r="I17" s="43"/>
      <c r="J17" s="43">
        <v>180244.49</v>
      </c>
    </row>
    <row r="18" spans="1:10" x14ac:dyDescent="0.25">
      <c r="A18" s="37"/>
      <c r="B18" s="37"/>
      <c r="C18" s="37"/>
      <c r="D18" s="37" t="s">
        <v>149</v>
      </c>
      <c r="E18" s="38">
        <v>44160</v>
      </c>
      <c r="F18" s="37" t="s">
        <v>395</v>
      </c>
      <c r="G18" s="52" t="s">
        <v>207</v>
      </c>
      <c r="H18" s="43">
        <v>2250</v>
      </c>
      <c r="I18" s="43"/>
      <c r="J18" s="43">
        <v>182494.49</v>
      </c>
    </row>
    <row r="19" spans="1:10" ht="15.75" thickBot="1" x14ac:dyDescent="0.3">
      <c r="A19" s="37"/>
      <c r="B19" s="37"/>
      <c r="C19" s="37"/>
      <c r="D19" s="37" t="s">
        <v>150</v>
      </c>
      <c r="E19" s="38">
        <v>44165</v>
      </c>
      <c r="F19" s="37" t="s">
        <v>151</v>
      </c>
      <c r="G19" s="52" t="s">
        <v>207</v>
      </c>
      <c r="H19" s="43">
        <v>9.9</v>
      </c>
      <c r="I19" s="43"/>
      <c r="J19" s="43">
        <v>182504.39</v>
      </c>
    </row>
    <row r="20" spans="1:10" ht="15.75" thickBot="1" x14ac:dyDescent="0.3">
      <c r="A20" s="37"/>
      <c r="B20" s="37"/>
      <c r="C20" s="37" t="s">
        <v>152</v>
      </c>
      <c r="D20" s="37"/>
      <c r="E20" s="38"/>
      <c r="F20" s="37"/>
      <c r="G20" s="53"/>
      <c r="H20" s="44">
        <f>ROUND(SUM(H8:H19),5)</f>
        <v>16352.47</v>
      </c>
      <c r="I20" s="44">
        <f>ROUND(SUM(I8:I19),5)</f>
        <v>0</v>
      </c>
      <c r="J20" s="44">
        <f>J19</f>
        <v>182504.39</v>
      </c>
    </row>
    <row r="21" spans="1:10" ht="15.75" thickBot="1" x14ac:dyDescent="0.3">
      <c r="A21" s="37"/>
      <c r="B21" s="37" t="s">
        <v>139</v>
      </c>
      <c r="C21" s="37"/>
      <c r="D21" s="37"/>
      <c r="E21" s="38"/>
      <c r="F21" s="37"/>
      <c r="G21" s="53"/>
      <c r="H21" s="44">
        <f>H20</f>
        <v>16352.47</v>
      </c>
      <c r="I21" s="44">
        <f>I20</f>
        <v>0</v>
      </c>
      <c r="J21" s="44">
        <f>J20</f>
        <v>182504.39</v>
      </c>
    </row>
    <row r="22" spans="1:10" ht="15.75" thickBot="1" x14ac:dyDescent="0.3">
      <c r="A22" s="1" t="s">
        <v>95</v>
      </c>
      <c r="B22" s="1"/>
      <c r="C22" s="1"/>
      <c r="D22" s="1"/>
      <c r="E22" s="36"/>
      <c r="F22" s="1"/>
      <c r="G22" s="51"/>
      <c r="H22" s="45">
        <f>H21</f>
        <v>16352.47</v>
      </c>
      <c r="I22" s="45">
        <f>I21</f>
        <v>0</v>
      </c>
      <c r="J22" s="45">
        <f>J21</f>
        <v>182504.39</v>
      </c>
    </row>
    <row r="23" spans="1:10" ht="15.75" thickTop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</sheetData>
  <phoneticPr fontId="7" type="noConversion"/>
  <printOptions horizontalCentered="1"/>
  <pageMargins left="0.25" right="0.25" top="0.5" bottom="0.25" header="0.3" footer="0.3"/>
  <pageSetup orientation="portrait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55"/>
  <sheetViews>
    <sheetView workbookViewId="0">
      <pane xSplit="6" ySplit="6" topLeftCell="G7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5" x14ac:dyDescent="0.25"/>
  <cols>
    <col min="1" max="5" width="3.7109375" style="3" customWidth="1"/>
    <col min="6" max="6" width="30.5703125" style="9" customWidth="1"/>
    <col min="7" max="8" width="11.7109375" style="9" customWidth="1"/>
    <col min="9" max="9" width="7.7109375" style="22" customWidth="1"/>
  </cols>
  <sheetData>
    <row r="1" spans="1:9" ht="18" x14ac:dyDescent="0.25">
      <c r="A1" s="63" t="s">
        <v>5</v>
      </c>
    </row>
    <row r="2" spans="1:9" ht="18" x14ac:dyDescent="0.25">
      <c r="A2" s="63" t="s">
        <v>300</v>
      </c>
    </row>
    <row r="3" spans="1:9" ht="20.25" x14ac:dyDescent="0.3">
      <c r="A3" s="42" t="str">
        <f>+Cover!A10</f>
        <v>November 2020</v>
      </c>
    </row>
    <row r="4" spans="1:9" ht="15.75" thickBot="1" x14ac:dyDescent="0.3"/>
    <row r="5" spans="1:9" ht="16.5" hidden="1" thickTop="1" thickBot="1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10" t="s">
        <v>14</v>
      </c>
      <c r="G5" s="10" t="s">
        <v>15</v>
      </c>
      <c r="H5" s="10" t="s">
        <v>16</v>
      </c>
      <c r="I5" s="29" t="s">
        <v>57</v>
      </c>
    </row>
    <row r="6" spans="1:9" s="86" customFormat="1" ht="28.5" customHeight="1" thickTop="1" thickBot="1" x14ac:dyDescent="0.3">
      <c r="A6" s="85"/>
      <c r="B6" s="85"/>
      <c r="C6" s="85"/>
      <c r="D6" s="85"/>
      <c r="E6" s="85"/>
      <c r="F6" s="85"/>
      <c r="G6" s="84" t="s">
        <v>372</v>
      </c>
      <c r="H6" s="84" t="s">
        <v>369</v>
      </c>
      <c r="I6" s="101" t="s">
        <v>301</v>
      </c>
    </row>
    <row r="7" spans="1:9" ht="15.75" thickTop="1" x14ac:dyDescent="0.25">
      <c r="A7" s="1"/>
      <c r="B7" s="1" t="s">
        <v>19</v>
      </c>
      <c r="C7" s="1"/>
      <c r="D7" s="1"/>
      <c r="E7" s="1"/>
      <c r="F7" s="1"/>
      <c r="G7" s="70"/>
      <c r="H7" s="70"/>
      <c r="I7" s="93"/>
    </row>
    <row r="8" spans="1:9" x14ac:dyDescent="0.25">
      <c r="A8" s="1"/>
      <c r="B8" s="1"/>
      <c r="C8" s="1"/>
      <c r="D8" s="1" t="s">
        <v>20</v>
      </c>
      <c r="E8" s="1"/>
      <c r="F8" s="1"/>
      <c r="G8" s="70"/>
      <c r="H8" s="70"/>
      <c r="I8" s="93"/>
    </row>
    <row r="9" spans="1:9" x14ac:dyDescent="0.25">
      <c r="A9" s="1"/>
      <c r="B9" s="1"/>
      <c r="C9" s="1"/>
      <c r="D9" s="1"/>
      <c r="E9" s="1" t="s">
        <v>156</v>
      </c>
      <c r="F9" s="1"/>
      <c r="G9" s="70"/>
      <c r="H9" s="70"/>
      <c r="I9" s="93"/>
    </row>
    <row r="10" spans="1:9" x14ac:dyDescent="0.25">
      <c r="A10" s="1"/>
      <c r="B10" s="1"/>
      <c r="C10" s="1"/>
      <c r="D10" s="1"/>
      <c r="E10" s="1"/>
      <c r="F10" s="1" t="s">
        <v>21</v>
      </c>
      <c r="G10" s="70">
        <v>20033</v>
      </c>
      <c r="H10" s="70">
        <v>218803.7</v>
      </c>
      <c r="I10" s="93">
        <f>ROUND(IF(G17=0, 0, G10/G17),5)</f>
        <v>0.27644999999999997</v>
      </c>
    </row>
    <row r="11" spans="1:9" x14ac:dyDescent="0.25">
      <c r="A11" s="1"/>
      <c r="B11" s="1"/>
      <c r="C11" s="1"/>
      <c r="D11" s="1"/>
      <c r="E11" s="1"/>
      <c r="F11" s="1" t="s">
        <v>22</v>
      </c>
      <c r="G11" s="70">
        <v>45741</v>
      </c>
      <c r="H11" s="70">
        <v>508594.93</v>
      </c>
      <c r="I11" s="93">
        <f>ROUND(IF(G17=0, 0, G11/G17),5)</f>
        <v>0.63121000000000005</v>
      </c>
    </row>
    <row r="12" spans="1:9" x14ac:dyDescent="0.25">
      <c r="A12" s="1"/>
      <c r="B12" s="1"/>
      <c r="C12" s="1"/>
      <c r="D12" s="1"/>
      <c r="E12" s="1"/>
      <c r="F12" s="1" t="s">
        <v>105</v>
      </c>
      <c r="G12" s="70">
        <v>1220</v>
      </c>
      <c r="H12" s="70">
        <v>13328</v>
      </c>
      <c r="I12" s="93">
        <f>ROUND(IF(G17=0, 0, G12/G17),5)</f>
        <v>1.6840000000000001E-2</v>
      </c>
    </row>
    <row r="13" spans="1:9" ht="15.75" thickBot="1" x14ac:dyDescent="0.3">
      <c r="A13" s="1"/>
      <c r="B13" s="1"/>
      <c r="C13" s="1"/>
      <c r="D13" s="1"/>
      <c r="E13" s="1"/>
      <c r="F13" s="1" t="s">
        <v>199</v>
      </c>
      <c r="G13" s="94">
        <v>1180</v>
      </c>
      <c r="H13" s="94">
        <v>7158.89</v>
      </c>
      <c r="I13" s="95">
        <f>ROUND(IF(G17=0, 0, G13/G17),5)</f>
        <v>1.6279999999999999E-2</v>
      </c>
    </row>
    <row r="14" spans="1:9" x14ac:dyDescent="0.25">
      <c r="A14" s="1"/>
      <c r="B14" s="1"/>
      <c r="C14" s="1"/>
      <c r="D14" s="1"/>
      <c r="E14" s="1" t="s">
        <v>157</v>
      </c>
      <c r="F14" s="1"/>
      <c r="G14" s="70">
        <f>ROUND(SUM(G9:G13),5)</f>
        <v>68174</v>
      </c>
      <c r="H14" s="70">
        <f>ROUND(SUM(H9:H13),5)</f>
        <v>747885.52</v>
      </c>
      <c r="I14" s="93">
        <f>ROUND(IF(G17=0, 0, G14/G17),5)</f>
        <v>0.94077</v>
      </c>
    </row>
    <row r="15" spans="1:9" x14ac:dyDescent="0.25">
      <c r="A15" s="1"/>
      <c r="B15" s="1"/>
      <c r="C15" s="1"/>
      <c r="D15" s="1"/>
      <c r="E15" s="1" t="s">
        <v>24</v>
      </c>
      <c r="F15" s="1"/>
      <c r="G15" s="70">
        <v>681.5</v>
      </c>
      <c r="H15" s="70">
        <v>6946.95</v>
      </c>
      <c r="I15" s="93">
        <f>ROUND(IF(G17=0, 0, G15/G17),5)</f>
        <v>9.4000000000000004E-3</v>
      </c>
    </row>
    <row r="16" spans="1:9" ht="15.75" thickBot="1" x14ac:dyDescent="0.3">
      <c r="A16" s="1"/>
      <c r="B16" s="1"/>
      <c r="C16" s="1"/>
      <c r="D16" s="1"/>
      <c r="E16" s="1" t="s">
        <v>26</v>
      </c>
      <c r="F16" s="1"/>
      <c r="G16" s="94">
        <v>3610.5</v>
      </c>
      <c r="H16" s="94">
        <v>30907.25</v>
      </c>
      <c r="I16" s="95">
        <f>ROUND(IF(G17=0, 0, G16/G17),5)</f>
        <v>4.9820000000000003E-2</v>
      </c>
    </row>
    <row r="17" spans="1:9" x14ac:dyDescent="0.25">
      <c r="A17" s="1"/>
      <c r="B17" s="1"/>
      <c r="C17" s="1"/>
      <c r="D17" s="1" t="s">
        <v>27</v>
      </c>
      <c r="E17" s="1"/>
      <c r="F17" s="1"/>
      <c r="G17" s="70">
        <f>ROUND(G8+SUM(G14:G16),5)</f>
        <v>72466</v>
      </c>
      <c r="H17" s="70">
        <f>ROUND(H8+SUM(H14:H16),5)</f>
        <v>785739.72</v>
      </c>
      <c r="I17" s="93">
        <f>ROUND(IF(G17=0, 0, G17/G17),5)</f>
        <v>1</v>
      </c>
    </row>
    <row r="18" spans="1:9" x14ac:dyDescent="0.25">
      <c r="A18" s="1"/>
      <c r="B18" s="1"/>
      <c r="C18" s="1"/>
      <c r="D18" s="1" t="s">
        <v>28</v>
      </c>
      <c r="E18" s="1"/>
      <c r="F18" s="1"/>
      <c r="G18" s="70"/>
      <c r="H18" s="70"/>
      <c r="I18" s="93"/>
    </row>
    <row r="19" spans="1:9" x14ac:dyDescent="0.25">
      <c r="A19" s="1"/>
      <c r="B19" s="1"/>
      <c r="C19" s="1"/>
      <c r="D19" s="1"/>
      <c r="E19" s="1" t="s">
        <v>29</v>
      </c>
      <c r="F19" s="1"/>
      <c r="G19" s="70">
        <v>145</v>
      </c>
      <c r="H19" s="70">
        <v>4504.8599999999997</v>
      </c>
      <c r="I19" s="93">
        <f>ROUND(IF(G17=0, 0, G19/G17),5)</f>
        <v>2E-3</v>
      </c>
    </row>
    <row r="20" spans="1:9" x14ac:dyDescent="0.25">
      <c r="A20" s="1"/>
      <c r="B20" s="1"/>
      <c r="C20" s="1"/>
      <c r="D20" s="1"/>
      <c r="E20" s="1" t="s">
        <v>31</v>
      </c>
      <c r="F20" s="1"/>
      <c r="G20" s="70">
        <v>232.86</v>
      </c>
      <c r="H20" s="70">
        <v>4044.98</v>
      </c>
      <c r="I20" s="93">
        <f>ROUND(IF(G17=0, 0, G20/G17),5)</f>
        <v>3.2100000000000002E-3</v>
      </c>
    </row>
    <row r="21" spans="1:9" ht="15.75" thickBot="1" x14ac:dyDescent="0.3">
      <c r="A21" s="1"/>
      <c r="B21" s="1"/>
      <c r="C21" s="1"/>
      <c r="D21" s="1"/>
      <c r="E21" s="1" t="s">
        <v>33</v>
      </c>
      <c r="F21" s="1"/>
      <c r="G21" s="70">
        <v>293.70999999999998</v>
      </c>
      <c r="H21" s="70">
        <v>2367.79</v>
      </c>
      <c r="I21" s="93">
        <f>ROUND(IF(G17=0, 0, G21/G17),5)</f>
        <v>4.0499999999999998E-3</v>
      </c>
    </row>
    <row r="22" spans="1:9" ht="15.75" thickBot="1" x14ac:dyDescent="0.3">
      <c r="A22" s="1"/>
      <c r="B22" s="1"/>
      <c r="C22" s="1"/>
      <c r="D22" s="1" t="s">
        <v>34</v>
      </c>
      <c r="E22" s="1"/>
      <c r="F22" s="1"/>
      <c r="G22" s="71">
        <f>ROUND(SUM(G18:G21),5)</f>
        <v>671.57</v>
      </c>
      <c r="H22" s="71">
        <f>ROUND(SUM(H18:H21),5)</f>
        <v>10917.63</v>
      </c>
      <c r="I22" s="97">
        <f>ROUND(IF(G17=0, 0, G22/G17),5)</f>
        <v>9.2700000000000005E-3</v>
      </c>
    </row>
    <row r="23" spans="1:9" x14ac:dyDescent="0.25">
      <c r="A23" s="1"/>
      <c r="B23" s="1"/>
      <c r="C23" s="1" t="s">
        <v>35</v>
      </c>
      <c r="D23" s="1"/>
      <c r="E23" s="1"/>
      <c r="F23" s="1"/>
      <c r="G23" s="70">
        <f>ROUND(G17-G22,5)</f>
        <v>71794.429999999993</v>
      </c>
      <c r="H23" s="70">
        <f>ROUND(H17-H22,5)</f>
        <v>774822.09</v>
      </c>
      <c r="I23" s="93">
        <f>ROUND(IF(G17=0, 0, G23/G17),5)</f>
        <v>0.99073</v>
      </c>
    </row>
    <row r="24" spans="1:9" x14ac:dyDescent="0.25">
      <c r="A24" s="1"/>
      <c r="B24" s="1"/>
      <c r="C24" s="1"/>
      <c r="D24" s="1" t="s">
        <v>36</v>
      </c>
      <c r="E24" s="1"/>
      <c r="F24" s="1"/>
      <c r="G24" s="70"/>
      <c r="H24" s="70"/>
      <c r="I24" s="93"/>
    </row>
    <row r="25" spans="1:9" x14ac:dyDescent="0.25">
      <c r="A25" s="1"/>
      <c r="B25" s="1"/>
      <c r="C25" s="1"/>
      <c r="D25" s="1"/>
      <c r="E25" s="1" t="s">
        <v>37</v>
      </c>
      <c r="F25" s="1"/>
      <c r="G25" s="70">
        <v>6652.05</v>
      </c>
      <c r="H25" s="70">
        <v>55316.37</v>
      </c>
      <c r="I25" s="93">
        <f>ROUND(IF(G17=0, 0, G25/G17),5)</f>
        <v>9.1800000000000007E-2</v>
      </c>
    </row>
    <row r="26" spans="1:9" x14ac:dyDescent="0.25">
      <c r="A26" s="1"/>
      <c r="B26" s="1"/>
      <c r="C26" s="1"/>
      <c r="D26" s="1"/>
      <c r="E26" s="1" t="s">
        <v>38</v>
      </c>
      <c r="F26" s="1"/>
      <c r="G26" s="70"/>
      <c r="H26" s="70"/>
      <c r="I26" s="93"/>
    </row>
    <row r="27" spans="1:9" x14ac:dyDescent="0.25">
      <c r="A27" s="1"/>
      <c r="B27" s="1"/>
      <c r="C27" s="1"/>
      <c r="D27" s="1"/>
      <c r="E27" s="1"/>
      <c r="F27" s="1" t="s">
        <v>55</v>
      </c>
      <c r="G27" s="70">
        <v>36960.74</v>
      </c>
      <c r="H27" s="70">
        <v>474453.24</v>
      </c>
      <c r="I27" s="93">
        <f>ROUND(IF(G17=0, 0, G27/G17),5)</f>
        <v>0.51004000000000005</v>
      </c>
    </row>
    <row r="28" spans="1:9" x14ac:dyDescent="0.25">
      <c r="A28" s="1"/>
      <c r="B28" s="1"/>
      <c r="C28" s="1"/>
      <c r="D28" s="1"/>
      <c r="E28" s="1"/>
      <c r="F28" s="1" t="s">
        <v>244</v>
      </c>
      <c r="G28" s="70">
        <v>1030</v>
      </c>
      <c r="H28" s="70">
        <v>10272.32</v>
      </c>
      <c r="I28" s="93">
        <f>ROUND(IF(G17=0, 0, G28/G17),5)</f>
        <v>1.421E-2</v>
      </c>
    </row>
    <row r="29" spans="1:9" x14ac:dyDescent="0.25">
      <c r="A29" s="1"/>
      <c r="B29" s="1"/>
      <c r="C29" s="1"/>
      <c r="D29" s="1"/>
      <c r="E29" s="1"/>
      <c r="F29" s="1" t="s">
        <v>245</v>
      </c>
      <c r="G29" s="70">
        <v>2645</v>
      </c>
      <c r="H29" s="70">
        <v>29678.75</v>
      </c>
      <c r="I29" s="93">
        <f>ROUND(IF(G17=0, 0, G29/G17),5)</f>
        <v>3.6499999999999998E-2</v>
      </c>
    </row>
    <row r="30" spans="1:9" ht="15.75" thickBot="1" x14ac:dyDescent="0.3">
      <c r="A30" s="1"/>
      <c r="B30" s="1"/>
      <c r="C30" s="1"/>
      <c r="D30" s="1"/>
      <c r="E30" s="1"/>
      <c r="F30" s="1" t="s">
        <v>167</v>
      </c>
      <c r="G30" s="94">
        <v>0</v>
      </c>
      <c r="H30" s="94">
        <v>0</v>
      </c>
      <c r="I30" s="95">
        <f>ROUND(IF(G17=0, 0, G30/G17),5)</f>
        <v>0</v>
      </c>
    </row>
    <row r="31" spans="1:9" x14ac:dyDescent="0.25">
      <c r="A31" s="1"/>
      <c r="B31" s="1"/>
      <c r="C31" s="1"/>
      <c r="D31" s="1"/>
      <c r="E31" s="1" t="s">
        <v>56</v>
      </c>
      <c r="F31" s="1"/>
      <c r="G31" s="70">
        <f>ROUND(SUM(G26:G30),5)</f>
        <v>40635.74</v>
      </c>
      <c r="H31" s="70">
        <f>ROUND(SUM(H26:H30),5)</f>
        <v>514404.31</v>
      </c>
      <c r="I31" s="93">
        <f>ROUND(IF(G17=0, 0, G31/G17),5)</f>
        <v>0.56076000000000004</v>
      </c>
    </row>
    <row r="32" spans="1:9" ht="15.75" thickBot="1" x14ac:dyDescent="0.3">
      <c r="A32" s="1"/>
      <c r="B32" s="1"/>
      <c r="C32" s="1"/>
      <c r="D32" s="1"/>
      <c r="E32" s="1" t="s">
        <v>39</v>
      </c>
      <c r="F32" s="1"/>
      <c r="G32" s="70">
        <v>13121.5</v>
      </c>
      <c r="H32" s="70">
        <v>162368.26</v>
      </c>
      <c r="I32" s="93">
        <f>ROUND(IF(G17=0, 0, G32/G17),5)</f>
        <v>0.18107000000000001</v>
      </c>
    </row>
    <row r="33" spans="1:9" ht="15.75" thickBot="1" x14ac:dyDescent="0.3">
      <c r="A33" s="1"/>
      <c r="B33" s="1"/>
      <c r="C33" s="1"/>
      <c r="D33" s="1" t="s">
        <v>40</v>
      </c>
      <c r="E33" s="1"/>
      <c r="F33" s="1"/>
      <c r="G33" s="71">
        <f>ROUND(SUM(G24:G25)+SUM(G31:G32),5)</f>
        <v>60409.29</v>
      </c>
      <c r="H33" s="71">
        <f>ROUND(SUM(H24:H25)+SUM(H31:H32),5)</f>
        <v>732088.94</v>
      </c>
      <c r="I33" s="97">
        <f>ROUND(IF(G17=0, 0, G33/G17),5)</f>
        <v>0.83362000000000003</v>
      </c>
    </row>
    <row r="34" spans="1:9" x14ac:dyDescent="0.25">
      <c r="A34" s="1"/>
      <c r="B34" s="1" t="s">
        <v>41</v>
      </c>
      <c r="C34" s="1"/>
      <c r="D34" s="1"/>
      <c r="E34" s="1"/>
      <c r="F34" s="1"/>
      <c r="G34" s="70">
        <f>ROUND(G7+G23-G33,5)</f>
        <v>11385.14</v>
      </c>
      <c r="H34" s="70">
        <f>ROUND(H7+H23-H33,5)</f>
        <v>42733.15</v>
      </c>
      <c r="I34" s="93">
        <f>ROUND(IF(G17=0, 0, G34/G17),5)</f>
        <v>0.15711</v>
      </c>
    </row>
    <row r="35" spans="1:9" x14ac:dyDescent="0.25">
      <c r="A35" s="1"/>
      <c r="B35" s="1" t="s">
        <v>42</v>
      </c>
      <c r="C35" s="1"/>
      <c r="D35" s="1"/>
      <c r="E35" s="1"/>
      <c r="F35" s="1"/>
      <c r="G35" s="70"/>
      <c r="H35" s="70"/>
      <c r="I35" s="93"/>
    </row>
    <row r="36" spans="1:9" x14ac:dyDescent="0.25">
      <c r="A36" s="1"/>
      <c r="B36" s="1"/>
      <c r="C36" s="1" t="s">
        <v>43</v>
      </c>
      <c r="D36" s="1"/>
      <c r="E36" s="1"/>
      <c r="F36" s="1"/>
      <c r="G36" s="70"/>
      <c r="H36" s="70"/>
      <c r="I36" s="93"/>
    </row>
    <row r="37" spans="1:9" x14ac:dyDescent="0.25">
      <c r="A37" s="1"/>
      <c r="B37" s="1"/>
      <c r="C37" s="1"/>
      <c r="D37" s="1" t="s">
        <v>44</v>
      </c>
      <c r="E37" s="1"/>
      <c r="F37" s="1"/>
      <c r="G37" s="70"/>
      <c r="H37" s="70"/>
      <c r="I37" s="93"/>
    </row>
    <row r="38" spans="1:9" x14ac:dyDescent="0.25">
      <c r="A38" s="1"/>
      <c r="B38" s="1"/>
      <c r="C38" s="1"/>
      <c r="D38" s="1"/>
      <c r="E38" s="1" t="s">
        <v>45</v>
      </c>
      <c r="F38" s="1"/>
      <c r="G38" s="70">
        <v>2233.33</v>
      </c>
      <c r="H38" s="70">
        <v>60733.33</v>
      </c>
      <c r="I38" s="93">
        <f>ROUND(IF(G17=0, 0, G38/G17),5)</f>
        <v>3.082E-2</v>
      </c>
    </row>
    <row r="39" spans="1:9" x14ac:dyDescent="0.25">
      <c r="A39" s="1"/>
      <c r="B39" s="1"/>
      <c r="C39" s="1"/>
      <c r="D39" s="1"/>
      <c r="E39" s="1" t="s">
        <v>46</v>
      </c>
      <c r="F39" s="1"/>
      <c r="G39" s="70">
        <v>4170</v>
      </c>
      <c r="H39" s="70">
        <v>46735.7</v>
      </c>
      <c r="I39" s="93">
        <f>ROUND(IF(G17=0, 0, G39/G17),5)</f>
        <v>5.7540000000000001E-2</v>
      </c>
    </row>
    <row r="40" spans="1:9" x14ac:dyDescent="0.25">
      <c r="A40" s="1"/>
      <c r="B40" s="1"/>
      <c r="C40" s="1"/>
      <c r="D40" s="1"/>
      <c r="E40" s="1" t="s">
        <v>96</v>
      </c>
      <c r="F40" s="1"/>
      <c r="G40" s="70">
        <v>1500</v>
      </c>
      <c r="H40" s="70">
        <v>38000</v>
      </c>
      <c r="I40" s="93">
        <f>ROUND(IF(G17=0, 0, G40/G17),5)</f>
        <v>2.07E-2</v>
      </c>
    </row>
    <row r="41" spans="1:9" x14ac:dyDescent="0.25">
      <c r="A41" s="1"/>
      <c r="B41" s="1"/>
      <c r="C41" s="1"/>
      <c r="D41" s="1"/>
      <c r="E41" s="1" t="s">
        <v>323</v>
      </c>
      <c r="F41" s="1"/>
      <c r="G41" s="70">
        <v>500</v>
      </c>
      <c r="H41" s="70">
        <v>18000</v>
      </c>
      <c r="I41" s="93">
        <f>ROUND(IF(G17=0, 0, G41/G17),5)</f>
        <v>6.8999999999999999E-3</v>
      </c>
    </row>
    <row r="42" spans="1:9" ht="15.75" thickBot="1" x14ac:dyDescent="0.3">
      <c r="A42" s="1"/>
      <c r="B42" s="1"/>
      <c r="C42" s="1"/>
      <c r="D42" s="1"/>
      <c r="E42" s="1" t="s">
        <v>47</v>
      </c>
      <c r="F42" s="1"/>
      <c r="G42" s="70">
        <v>11.6</v>
      </c>
      <c r="H42" s="70">
        <v>91.12</v>
      </c>
      <c r="I42" s="93">
        <f>ROUND(IF(G17=0, 0, G42/G17),5)</f>
        <v>1.6000000000000001E-4</v>
      </c>
    </row>
    <row r="43" spans="1:9" ht="15.75" thickBot="1" x14ac:dyDescent="0.3">
      <c r="A43" s="1"/>
      <c r="B43" s="1"/>
      <c r="C43" s="1"/>
      <c r="D43" s="1" t="s">
        <v>48</v>
      </c>
      <c r="E43" s="1"/>
      <c r="F43" s="1"/>
      <c r="G43" s="71">
        <f>ROUND(SUM(G37:G42),5)</f>
        <v>8414.93</v>
      </c>
      <c r="H43" s="71">
        <f>ROUND(SUM(H37:H42),5)</f>
        <v>163560.15</v>
      </c>
      <c r="I43" s="97">
        <f>ROUND(IF(G17=0, 0, G43/G17),5)</f>
        <v>0.11612</v>
      </c>
    </row>
    <row r="44" spans="1:9" x14ac:dyDescent="0.25">
      <c r="A44" s="1"/>
      <c r="B44" s="1"/>
      <c r="C44" s="1" t="s">
        <v>49</v>
      </c>
      <c r="D44" s="1"/>
      <c r="E44" s="1"/>
      <c r="F44" s="1"/>
      <c r="G44" s="70">
        <f>ROUND(G36+G43,5)</f>
        <v>8414.93</v>
      </c>
      <c r="H44" s="70">
        <f>ROUND(H36+H43,5)</f>
        <v>163560.15</v>
      </c>
      <c r="I44" s="93">
        <f>ROUND(IF(G17=0, 0, G44/G17),5)</f>
        <v>0.11612</v>
      </c>
    </row>
    <row r="45" spans="1:9" x14ac:dyDescent="0.25">
      <c r="A45" s="1"/>
      <c r="B45" s="1"/>
      <c r="C45" s="1" t="s">
        <v>50</v>
      </c>
      <c r="D45" s="1"/>
      <c r="E45" s="1"/>
      <c r="F45" s="1"/>
      <c r="G45" s="70"/>
      <c r="H45" s="70"/>
      <c r="I45" s="93"/>
    </row>
    <row r="46" spans="1:9" x14ac:dyDescent="0.25">
      <c r="A46" s="1"/>
      <c r="B46" s="1"/>
      <c r="C46" s="1"/>
      <c r="D46" s="1" t="s">
        <v>51</v>
      </c>
      <c r="E46" s="1"/>
      <c r="F46" s="1"/>
      <c r="G46" s="70">
        <v>0</v>
      </c>
      <c r="H46" s="70">
        <v>7196.86</v>
      </c>
      <c r="I46" s="93">
        <f>ROUND(IF(G17=0, 0, G46/G17),5)</f>
        <v>0</v>
      </c>
    </row>
    <row r="47" spans="1:9" ht="15.75" thickBot="1" x14ac:dyDescent="0.3">
      <c r="A47" s="1"/>
      <c r="B47" s="1"/>
      <c r="C47" s="1"/>
      <c r="D47" s="1" t="s">
        <v>110</v>
      </c>
      <c r="E47" s="1"/>
      <c r="F47" s="1"/>
      <c r="G47" s="70">
        <v>8300</v>
      </c>
      <c r="H47" s="70">
        <v>91300</v>
      </c>
      <c r="I47" s="93">
        <f>ROUND(IF(G17=0, 0, G47/G17),5)</f>
        <v>0.11454</v>
      </c>
    </row>
    <row r="48" spans="1:9" ht="15.75" thickBot="1" x14ac:dyDescent="0.3">
      <c r="A48" s="1"/>
      <c r="B48" s="1"/>
      <c r="C48" s="1" t="s">
        <v>52</v>
      </c>
      <c r="D48" s="1"/>
      <c r="E48" s="1"/>
      <c r="F48" s="1"/>
      <c r="G48" s="72">
        <f>ROUND(SUM(G45:G47),5)</f>
        <v>8300</v>
      </c>
      <c r="H48" s="72">
        <f>ROUND(SUM(H45:H47),5)</f>
        <v>98496.86</v>
      </c>
      <c r="I48" s="96">
        <f>ROUND(IF(G17=0, 0, G48/G17),5)</f>
        <v>0.11454</v>
      </c>
    </row>
    <row r="49" spans="1:9" ht="15.75" thickBot="1" x14ac:dyDescent="0.3">
      <c r="A49" s="1"/>
      <c r="B49" s="1" t="s">
        <v>53</v>
      </c>
      <c r="C49" s="1"/>
      <c r="D49" s="1"/>
      <c r="E49" s="1"/>
      <c r="F49" s="1"/>
      <c r="G49" s="72">
        <f>ROUND(G35+G44-G48,5)</f>
        <v>114.93</v>
      </c>
      <c r="H49" s="72">
        <f>ROUND(H35+H44-H48,5)</f>
        <v>65063.29</v>
      </c>
      <c r="I49" s="96">
        <f>ROUND(IF(G17=0, 0, G49/G17),5)</f>
        <v>1.5900000000000001E-3</v>
      </c>
    </row>
    <row r="50" spans="1:9" ht="15.75" thickBot="1" x14ac:dyDescent="0.3">
      <c r="A50" s="1" t="s">
        <v>54</v>
      </c>
      <c r="B50" s="1"/>
      <c r="C50" s="1"/>
      <c r="D50" s="1"/>
      <c r="E50" s="1"/>
      <c r="F50" s="1"/>
      <c r="G50" s="73">
        <f>ROUND(G34+G49,5)</f>
        <v>11500.07</v>
      </c>
      <c r="H50" s="73">
        <f>ROUND(H34+H49,5)</f>
        <v>107796.44</v>
      </c>
      <c r="I50" s="98">
        <f>ROUND(IF(G17=0, 0, G50/G17),5)</f>
        <v>0.15870000000000001</v>
      </c>
    </row>
    <row r="51" spans="1:9" ht="15.75" thickTop="1" x14ac:dyDescent="0.25">
      <c r="A51" s="1"/>
      <c r="B51" s="1"/>
      <c r="C51" s="1"/>
      <c r="D51" s="1"/>
      <c r="E51" s="1"/>
      <c r="F51" s="1"/>
      <c r="G51" s="64"/>
      <c r="H51" s="64"/>
      <c r="I51" s="102"/>
    </row>
    <row r="52" spans="1:9" x14ac:dyDescent="0.25">
      <c r="A52" s="1"/>
      <c r="B52" s="1" t="s">
        <v>137</v>
      </c>
      <c r="C52" s="1"/>
      <c r="D52" s="1"/>
      <c r="E52" s="1"/>
      <c r="F52" s="1"/>
      <c r="G52" s="103">
        <f>+'Cafe Mo &amp; YTD'!H56</f>
        <v>-2901.94</v>
      </c>
      <c r="H52" s="103">
        <f>+'Cafe Mo &amp; YTD'!I56</f>
        <v>-32730.52</v>
      </c>
      <c r="I52" s="104"/>
    </row>
    <row r="53" spans="1:9" ht="15.75" thickBot="1" x14ac:dyDescent="0.3">
      <c r="A53" s="1"/>
      <c r="B53" s="1" t="s">
        <v>138</v>
      </c>
      <c r="C53" s="1"/>
      <c r="D53" s="1"/>
      <c r="E53" s="1"/>
      <c r="F53" s="1"/>
      <c r="G53" s="105">
        <f>+'Events Mo &amp; YTD'!H25</f>
        <v>0</v>
      </c>
      <c r="H53" s="103">
        <f>+'Events Mo &amp; YTD'!I25</f>
        <v>-409.92</v>
      </c>
      <c r="I53" s="104"/>
    </row>
    <row r="54" spans="1:9" ht="15.75" thickBot="1" x14ac:dyDescent="0.3">
      <c r="A54" s="1" t="s">
        <v>314</v>
      </c>
      <c r="B54" s="1"/>
      <c r="C54" s="1"/>
      <c r="D54" s="1"/>
      <c r="E54" s="1"/>
      <c r="F54" s="1"/>
      <c r="G54" s="73">
        <f>SUM(G50:G53)</f>
        <v>8598.1299999999992</v>
      </c>
      <c r="H54" s="73">
        <f>SUM(H50:H53)</f>
        <v>74656</v>
      </c>
      <c r="I54" s="98"/>
    </row>
    <row r="55" spans="1:9" ht="15.75" thickTop="1" x14ac:dyDescent="0.25"/>
  </sheetData>
  <phoneticPr fontId="7" type="noConversion"/>
  <conditionalFormatting sqref="G7:H51">
    <cfRule type="cellIs" dxfId="18" priority="1" operator="lessThan">
      <formula>0</formula>
    </cfRule>
  </conditionalFormatting>
  <printOptions horizontalCentered="1"/>
  <pageMargins left="0.25" right="0.25" top="0.75" bottom="0.75" header="0.3" footer="0.3"/>
  <pageSetup scale="75" orientation="portrait" r:id="rId1"/>
  <headerFooter>
    <oddFooter>&amp;LCreated on: &amp;D&amp;C&amp;"-,Bold Italic"Confidential
Not for External Disbribution&amp;R&amp;"Arial,Bold"&amp;8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3794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3</xdr:col>
                <xdr:colOff>171450</xdr:colOff>
                <xdr:row>5</xdr:row>
                <xdr:rowOff>28575</xdr:rowOff>
              </to>
            </anchor>
          </controlPr>
        </control>
      </mc:Choice>
      <mc:Fallback>
        <control shapeId="33794" r:id="rId4" name="HEADER"/>
      </mc:Fallback>
    </mc:AlternateContent>
    <mc:AlternateContent xmlns:mc="http://schemas.openxmlformats.org/markup-compatibility/2006">
      <mc:Choice Requires="x14">
        <control shapeId="33793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3</xdr:col>
                <xdr:colOff>171450</xdr:colOff>
                <xdr:row>5</xdr:row>
                <xdr:rowOff>28575</xdr:rowOff>
              </to>
            </anchor>
          </controlPr>
        </control>
      </mc:Choice>
      <mc:Fallback>
        <control shapeId="33793" r:id="rId6" name="FILTER"/>
      </mc:Fallback>
    </mc:AlternateContent>
  </controls>
  <tableParts count="1">
    <tablePart r:id="rId8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4C10-A39E-4588-894C-235A8A4AF646}">
  <sheetPr>
    <pageSetUpPr fitToPage="1"/>
  </sheetPr>
  <dimension ref="A1:J74"/>
  <sheetViews>
    <sheetView workbookViewId="0">
      <pane ySplit="6" topLeftCell="A7" activePane="bottomLeft" state="frozen"/>
      <selection activeCell="L28" sqref="L28"/>
      <selection pane="bottomLeft" activeCell="L28" sqref="L28"/>
    </sheetView>
  </sheetViews>
  <sheetFormatPr defaultRowHeight="15" x14ac:dyDescent="0.25"/>
  <cols>
    <col min="1" max="3" width="3.7109375" customWidth="1"/>
    <col min="4" max="5" width="10.140625" customWidth="1"/>
    <col min="6" max="6" width="35" style="20" customWidth="1"/>
    <col min="7" max="7" width="5.7109375" style="20" customWidth="1"/>
    <col min="8" max="8" width="9.28515625" style="20" bestFit="1" customWidth="1"/>
    <col min="9" max="9" width="9.85546875" bestFit="1" customWidth="1"/>
    <col min="10" max="10" width="9.28515625" bestFit="1" customWidth="1"/>
  </cols>
  <sheetData>
    <row r="1" spans="1:10" ht="20.25" x14ac:dyDescent="0.3">
      <c r="A1" s="7" t="s">
        <v>5</v>
      </c>
    </row>
    <row r="2" spans="1:10" ht="20.25" x14ac:dyDescent="0.3">
      <c r="A2" s="7" t="s">
        <v>154</v>
      </c>
    </row>
    <row r="3" spans="1:10" ht="20.25" x14ac:dyDescent="0.3">
      <c r="A3" s="47" t="str">
        <f>+'Savings (5673)'!A3</f>
        <v>4th Quarter</v>
      </c>
    </row>
    <row r="5" spans="1:10" ht="15.75" hidden="1" thickBot="1" x14ac:dyDescent="0.3">
      <c r="A5" s="35" t="s">
        <v>7</v>
      </c>
      <c r="B5" s="35" t="s">
        <v>8</v>
      </c>
      <c r="C5" s="35" t="s">
        <v>9</v>
      </c>
      <c r="D5" s="34" t="s">
        <v>10</v>
      </c>
      <c r="E5" s="34" t="s">
        <v>11</v>
      </c>
      <c r="F5" s="21" t="s">
        <v>13</v>
      </c>
      <c r="G5" s="21" t="s">
        <v>15</v>
      </c>
      <c r="H5" s="39" t="s">
        <v>16</v>
      </c>
      <c r="I5" s="39" t="s">
        <v>57</v>
      </c>
      <c r="J5" s="39" t="s">
        <v>115</v>
      </c>
    </row>
    <row r="6" spans="1:10" ht="15.75" thickBot="1" x14ac:dyDescent="0.3">
      <c r="A6" s="34"/>
      <c r="B6" s="34"/>
      <c r="C6" s="34"/>
      <c r="D6" s="34" t="s">
        <v>143</v>
      </c>
      <c r="E6" s="34" t="s">
        <v>144</v>
      </c>
      <c r="F6" s="34" t="s">
        <v>145</v>
      </c>
      <c r="G6" s="34" t="s">
        <v>208</v>
      </c>
      <c r="H6" s="34" t="s">
        <v>146</v>
      </c>
      <c r="I6" s="34" t="s">
        <v>147</v>
      </c>
      <c r="J6" s="34" t="s">
        <v>148</v>
      </c>
    </row>
    <row r="7" spans="1:10" ht="15.75" thickTop="1" x14ac:dyDescent="0.25">
      <c r="A7" s="1"/>
      <c r="B7" s="1" t="s">
        <v>73</v>
      </c>
      <c r="C7" s="1"/>
      <c r="D7" s="1"/>
      <c r="E7" s="36"/>
      <c r="F7" s="1"/>
      <c r="G7" s="51"/>
      <c r="H7" s="48"/>
      <c r="I7" s="48"/>
      <c r="J7" s="48">
        <v>53379.09</v>
      </c>
    </row>
    <row r="8" spans="1:10" x14ac:dyDescent="0.25">
      <c r="A8" s="1"/>
      <c r="B8" s="1"/>
      <c r="C8" s="1" t="s">
        <v>141</v>
      </c>
      <c r="D8" s="1"/>
      <c r="E8" s="36"/>
      <c r="F8" s="1"/>
      <c r="G8" s="51"/>
      <c r="H8" s="48"/>
      <c r="I8" s="48"/>
      <c r="J8" s="48">
        <v>53379.09</v>
      </c>
    </row>
    <row r="9" spans="1:10" x14ac:dyDescent="0.25">
      <c r="A9" s="37"/>
      <c r="B9" s="37"/>
      <c r="C9" s="37"/>
      <c r="D9" s="37" t="s">
        <v>149</v>
      </c>
      <c r="E9" s="38">
        <v>44106</v>
      </c>
      <c r="F9" s="37" t="s">
        <v>355</v>
      </c>
      <c r="G9" s="52" t="s">
        <v>207</v>
      </c>
      <c r="H9" s="43">
        <v>4146.3999999999996</v>
      </c>
      <c r="I9" s="43"/>
      <c r="J9" s="43">
        <v>57525.49</v>
      </c>
    </row>
    <row r="10" spans="1:10" x14ac:dyDescent="0.25">
      <c r="A10" s="37"/>
      <c r="B10" s="37"/>
      <c r="C10" s="37"/>
      <c r="D10" s="37" t="s">
        <v>149</v>
      </c>
      <c r="E10" s="38">
        <v>44110</v>
      </c>
      <c r="F10" s="37" t="s">
        <v>356</v>
      </c>
      <c r="G10" s="52" t="s">
        <v>207</v>
      </c>
      <c r="H10" s="43">
        <v>2000</v>
      </c>
      <c r="I10" s="43"/>
      <c r="J10" s="43">
        <v>59525.49</v>
      </c>
    </row>
    <row r="11" spans="1:10" x14ac:dyDescent="0.25">
      <c r="A11" s="37"/>
      <c r="B11" s="37"/>
      <c r="C11" s="37"/>
      <c r="D11" s="37" t="s">
        <v>149</v>
      </c>
      <c r="E11" s="38">
        <v>44110</v>
      </c>
      <c r="F11" s="37" t="s">
        <v>357</v>
      </c>
      <c r="G11" s="52" t="s">
        <v>207</v>
      </c>
      <c r="H11" s="43">
        <v>3000</v>
      </c>
      <c r="I11" s="43"/>
      <c r="J11" s="43">
        <v>62525.49</v>
      </c>
    </row>
    <row r="12" spans="1:10" x14ac:dyDescent="0.25">
      <c r="A12" s="37"/>
      <c r="B12" s="37"/>
      <c r="C12" s="37"/>
      <c r="D12" s="37" t="s">
        <v>149</v>
      </c>
      <c r="E12" s="38">
        <v>44118</v>
      </c>
      <c r="F12" s="37" t="s">
        <v>358</v>
      </c>
      <c r="G12" s="52" t="s">
        <v>207</v>
      </c>
      <c r="H12" s="43">
        <v>1000</v>
      </c>
      <c r="I12" s="43"/>
      <c r="J12" s="43">
        <v>63525.49</v>
      </c>
    </row>
    <row r="13" spans="1:10" x14ac:dyDescent="0.25">
      <c r="A13" s="37"/>
      <c r="B13" s="37"/>
      <c r="C13" s="37"/>
      <c r="D13" s="37" t="s">
        <v>149</v>
      </c>
      <c r="E13" s="38">
        <v>44119</v>
      </c>
      <c r="F13" s="37" t="s">
        <v>359</v>
      </c>
      <c r="G13" s="52" t="s">
        <v>207</v>
      </c>
      <c r="H13" s="43">
        <v>500</v>
      </c>
      <c r="I13" s="43"/>
      <c r="J13" s="43">
        <v>64025.49</v>
      </c>
    </row>
    <row r="14" spans="1:10" x14ac:dyDescent="0.25">
      <c r="A14" s="37"/>
      <c r="B14" s="37"/>
      <c r="C14" s="37"/>
      <c r="D14" s="37" t="s">
        <v>149</v>
      </c>
      <c r="E14" s="38">
        <v>44125</v>
      </c>
      <c r="F14" s="37" t="s">
        <v>360</v>
      </c>
      <c r="G14" s="52" t="s">
        <v>207</v>
      </c>
      <c r="H14" s="43"/>
      <c r="I14" s="43">
        <v>7500</v>
      </c>
      <c r="J14" s="43">
        <v>56525.49</v>
      </c>
    </row>
    <row r="15" spans="1:10" x14ac:dyDescent="0.25">
      <c r="A15" s="37"/>
      <c r="B15" s="37"/>
      <c r="C15" s="37"/>
      <c r="D15" s="37" t="s">
        <v>149</v>
      </c>
      <c r="E15" s="38">
        <v>44125</v>
      </c>
      <c r="F15" s="37" t="s">
        <v>361</v>
      </c>
      <c r="G15" s="52" t="s">
        <v>207</v>
      </c>
      <c r="H15" s="43"/>
      <c r="I15" s="43">
        <v>7500</v>
      </c>
      <c r="J15" s="43">
        <v>49025.49</v>
      </c>
    </row>
    <row r="16" spans="1:10" x14ac:dyDescent="0.25">
      <c r="A16" s="37"/>
      <c r="B16" s="37"/>
      <c r="C16" s="37"/>
      <c r="D16" s="37" t="s">
        <v>149</v>
      </c>
      <c r="E16" s="38">
        <v>44126</v>
      </c>
      <c r="F16" s="37" t="s">
        <v>362</v>
      </c>
      <c r="G16" s="52" t="s">
        <v>207</v>
      </c>
      <c r="H16" s="43"/>
      <c r="I16" s="43">
        <v>14415</v>
      </c>
      <c r="J16" s="43">
        <v>34610.49</v>
      </c>
    </row>
    <row r="17" spans="1:10" x14ac:dyDescent="0.25">
      <c r="A17" s="37"/>
      <c r="B17" s="37"/>
      <c r="C17" s="37"/>
      <c r="D17" s="37" t="s">
        <v>149</v>
      </c>
      <c r="E17" s="38">
        <v>44130</v>
      </c>
      <c r="F17" s="37" t="s">
        <v>363</v>
      </c>
      <c r="G17" s="52" t="s">
        <v>207</v>
      </c>
      <c r="H17" s="43"/>
      <c r="I17" s="43">
        <v>12379.8</v>
      </c>
      <c r="J17" s="43">
        <v>22230.69</v>
      </c>
    </row>
    <row r="18" spans="1:10" x14ac:dyDescent="0.25">
      <c r="A18" s="37"/>
      <c r="B18" s="37"/>
      <c r="C18" s="37"/>
      <c r="D18" s="37" t="s">
        <v>149</v>
      </c>
      <c r="E18" s="38">
        <v>44133</v>
      </c>
      <c r="F18" s="37" t="s">
        <v>364</v>
      </c>
      <c r="G18" s="52" t="s">
        <v>207</v>
      </c>
      <c r="H18" s="43">
        <v>2000</v>
      </c>
      <c r="I18" s="43"/>
      <c r="J18" s="43">
        <v>24230.69</v>
      </c>
    </row>
    <row r="19" spans="1:10" x14ac:dyDescent="0.25">
      <c r="A19" s="37"/>
      <c r="B19" s="37"/>
      <c r="C19" s="37"/>
      <c r="D19" s="37" t="s">
        <v>150</v>
      </c>
      <c r="E19" s="38">
        <v>44135</v>
      </c>
      <c r="F19" s="37" t="s">
        <v>151</v>
      </c>
      <c r="G19" s="52" t="s">
        <v>207</v>
      </c>
      <c r="H19" s="43">
        <v>1.87</v>
      </c>
      <c r="I19" s="43"/>
      <c r="J19" s="43">
        <v>24232.560000000001</v>
      </c>
    </row>
    <row r="20" spans="1:10" x14ac:dyDescent="0.25">
      <c r="A20" s="37"/>
      <c r="B20" s="37"/>
      <c r="C20" s="37"/>
      <c r="D20" s="37" t="s">
        <v>149</v>
      </c>
      <c r="E20" s="38">
        <v>44146</v>
      </c>
      <c r="F20" s="37" t="s">
        <v>396</v>
      </c>
      <c r="G20" s="52" t="s">
        <v>207</v>
      </c>
      <c r="H20" s="43">
        <v>4175.42</v>
      </c>
      <c r="I20" s="43"/>
      <c r="J20" s="43">
        <v>28407.98</v>
      </c>
    </row>
    <row r="21" spans="1:10" x14ac:dyDescent="0.25">
      <c r="A21" s="37"/>
      <c r="B21" s="37"/>
      <c r="C21" s="37"/>
      <c r="D21" s="37" t="s">
        <v>149</v>
      </c>
      <c r="E21" s="38">
        <v>44146</v>
      </c>
      <c r="F21" s="37" t="s">
        <v>397</v>
      </c>
      <c r="G21" s="52" t="s">
        <v>207</v>
      </c>
      <c r="H21" s="43">
        <v>500</v>
      </c>
      <c r="I21" s="43"/>
      <c r="J21" s="43">
        <v>28907.98</v>
      </c>
    </row>
    <row r="22" spans="1:10" x14ac:dyDescent="0.25">
      <c r="A22" s="37"/>
      <c r="B22" s="37"/>
      <c r="C22" s="37"/>
      <c r="D22" s="37" t="s">
        <v>149</v>
      </c>
      <c r="E22" s="38">
        <v>44151</v>
      </c>
      <c r="F22" s="37" t="s">
        <v>398</v>
      </c>
      <c r="G22" s="52" t="s">
        <v>207</v>
      </c>
      <c r="H22" s="43">
        <v>18000</v>
      </c>
      <c r="I22" s="43"/>
      <c r="J22" s="43">
        <v>46907.98</v>
      </c>
    </row>
    <row r="23" spans="1:10" x14ac:dyDescent="0.25">
      <c r="A23" s="37"/>
      <c r="B23" s="37"/>
      <c r="C23" s="37"/>
      <c r="D23" s="37" t="s">
        <v>149</v>
      </c>
      <c r="E23" s="38">
        <v>44151</v>
      </c>
      <c r="F23" s="37" t="s">
        <v>399</v>
      </c>
      <c r="G23" s="52" t="s">
        <v>207</v>
      </c>
      <c r="H23" s="43">
        <v>1000</v>
      </c>
      <c r="I23" s="43"/>
      <c r="J23" s="43">
        <v>47907.98</v>
      </c>
    </row>
    <row r="24" spans="1:10" x14ac:dyDescent="0.25">
      <c r="A24" s="37"/>
      <c r="B24" s="37"/>
      <c r="C24" s="37"/>
      <c r="D24" s="37" t="s">
        <v>149</v>
      </c>
      <c r="E24" s="38">
        <v>44151</v>
      </c>
      <c r="F24" s="37" t="s">
        <v>400</v>
      </c>
      <c r="G24" s="52" t="s">
        <v>207</v>
      </c>
      <c r="H24" s="43">
        <v>500</v>
      </c>
      <c r="I24" s="43"/>
      <c r="J24" s="43">
        <v>48407.98</v>
      </c>
    </row>
    <row r="25" spans="1:10" ht="15.75" thickBot="1" x14ac:dyDescent="0.3">
      <c r="A25" s="37"/>
      <c r="B25" s="37"/>
      <c r="C25" s="37"/>
      <c r="D25" s="37" t="s">
        <v>150</v>
      </c>
      <c r="E25" s="38">
        <v>44165</v>
      </c>
      <c r="F25" s="37" t="s">
        <v>151</v>
      </c>
      <c r="G25" s="52" t="s">
        <v>207</v>
      </c>
      <c r="H25" s="43">
        <v>1.39</v>
      </c>
      <c r="I25" s="43"/>
      <c r="J25" s="43">
        <v>48409.37</v>
      </c>
    </row>
    <row r="26" spans="1:10" ht="15.75" thickBot="1" x14ac:dyDescent="0.3">
      <c r="A26" s="37"/>
      <c r="B26" s="37"/>
      <c r="C26" s="37" t="s">
        <v>155</v>
      </c>
      <c r="D26" s="37"/>
      <c r="E26" s="38"/>
      <c r="F26" s="37"/>
      <c r="G26" s="53"/>
      <c r="H26" s="44">
        <f>ROUND(SUM(H8:H25),5)</f>
        <v>36825.08</v>
      </c>
      <c r="I26" s="44">
        <f>ROUND(SUM(I8:I25),5)</f>
        <v>41794.800000000003</v>
      </c>
      <c r="J26" s="44">
        <f>J25</f>
        <v>48409.37</v>
      </c>
    </row>
    <row r="27" spans="1:10" ht="15.75" thickBot="1" x14ac:dyDescent="0.3">
      <c r="A27" s="37"/>
      <c r="B27" s="37" t="s">
        <v>139</v>
      </c>
      <c r="C27" s="37"/>
      <c r="D27" s="37"/>
      <c r="E27" s="38"/>
      <c r="F27" s="37"/>
      <c r="G27" s="53"/>
      <c r="H27" s="44">
        <f>H26</f>
        <v>36825.08</v>
      </c>
      <c r="I27" s="44">
        <f>I26</f>
        <v>41794.800000000003</v>
      </c>
      <c r="J27" s="44">
        <f>J26</f>
        <v>48409.37</v>
      </c>
    </row>
    <row r="28" spans="1:10" ht="15.75" thickBot="1" x14ac:dyDescent="0.3">
      <c r="A28" s="1" t="s">
        <v>95</v>
      </c>
      <c r="B28" s="1"/>
      <c r="C28" s="1"/>
      <c r="D28" s="1"/>
      <c r="E28" s="36"/>
      <c r="F28" s="1"/>
      <c r="G28" s="51"/>
      <c r="H28" s="45">
        <f>H27</f>
        <v>36825.08</v>
      </c>
      <c r="I28" s="45">
        <f>I27</f>
        <v>41794.800000000003</v>
      </c>
      <c r="J28" s="45">
        <f>J27</f>
        <v>48409.37</v>
      </c>
    </row>
    <row r="29" spans="1:10" ht="15.75" thickTop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</sheetData>
  <phoneticPr fontId="7" type="noConversion"/>
  <printOptions horizontalCentered="1"/>
  <pageMargins left="0.25" right="0.25" top="0.5" bottom="0.25" header="0.3" footer="0.3"/>
  <pageSetup orientation="portrait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6618-8E1D-4A8B-9940-F54D7D421E1C}">
  <dimension ref="A1:I27"/>
  <sheetViews>
    <sheetView workbookViewId="0">
      <selection activeCell="L28" sqref="L28"/>
    </sheetView>
  </sheetViews>
  <sheetFormatPr defaultRowHeight="15" x14ac:dyDescent="0.25"/>
  <cols>
    <col min="1" max="2" width="3.7109375" customWidth="1"/>
    <col min="3" max="3" width="8.28515625" customWidth="1"/>
    <col min="4" max="4" width="10.140625" customWidth="1"/>
    <col min="5" max="5" width="37" bestFit="1" customWidth="1"/>
    <col min="6" max="6" width="5.5703125" customWidth="1"/>
    <col min="7" max="9" width="10.140625" customWidth="1"/>
  </cols>
  <sheetData>
    <row r="1" spans="1:9" ht="20.25" x14ac:dyDescent="0.3">
      <c r="A1" s="59" t="s">
        <v>5</v>
      </c>
      <c r="B1" s="54"/>
      <c r="C1" s="55"/>
      <c r="D1" s="55"/>
      <c r="E1" s="55"/>
      <c r="F1" s="55"/>
      <c r="G1" s="55"/>
      <c r="H1" s="55"/>
      <c r="I1" s="56"/>
    </row>
    <row r="2" spans="1:9" ht="20.25" x14ac:dyDescent="0.3">
      <c r="A2" s="59" t="s">
        <v>231</v>
      </c>
      <c r="B2" s="54"/>
      <c r="C2" s="55"/>
      <c r="D2" s="55"/>
      <c r="E2" s="55"/>
      <c r="F2" s="55"/>
      <c r="G2" s="55"/>
      <c r="H2" s="55"/>
      <c r="I2" s="57"/>
    </row>
    <row r="3" spans="1:9" ht="20.25" x14ac:dyDescent="0.3">
      <c r="A3" s="47" t="str">
        <f>+'Savings (5673)'!A3</f>
        <v>4th Quarter</v>
      </c>
      <c r="B3" s="54"/>
      <c r="C3" s="55"/>
      <c r="D3" s="55"/>
      <c r="E3" s="55"/>
      <c r="F3" s="55"/>
      <c r="G3" s="55"/>
      <c r="H3" s="55"/>
      <c r="I3" s="56"/>
    </row>
    <row r="4" spans="1:9" x14ac:dyDescent="0.25">
      <c r="A4" s="58"/>
      <c r="B4" s="54"/>
      <c r="C4" s="55"/>
      <c r="D4" s="55"/>
      <c r="E4" s="55"/>
      <c r="F4" s="55"/>
      <c r="G4" s="55"/>
      <c r="H4" s="55"/>
      <c r="I4" s="56"/>
    </row>
    <row r="5" spans="1:9" ht="15.75" hidden="1" thickBot="1" x14ac:dyDescent="0.3">
      <c r="A5" s="35" t="s">
        <v>7</v>
      </c>
      <c r="B5" s="35" t="s">
        <v>8</v>
      </c>
      <c r="C5" s="34" t="s">
        <v>9</v>
      </c>
      <c r="D5" s="34" t="s">
        <v>10</v>
      </c>
      <c r="E5" s="34" t="s">
        <v>11</v>
      </c>
      <c r="F5" s="34" t="s">
        <v>12</v>
      </c>
      <c r="G5" s="34" t="s">
        <v>13</v>
      </c>
      <c r="H5" s="34" t="s">
        <v>14</v>
      </c>
      <c r="I5" s="34" t="s">
        <v>15</v>
      </c>
    </row>
    <row r="6" spans="1:9" ht="15.75" thickBot="1" x14ac:dyDescent="0.3">
      <c r="A6" s="35"/>
      <c r="B6" s="35"/>
      <c r="C6" s="34" t="s">
        <v>143</v>
      </c>
      <c r="D6" s="34" t="s">
        <v>144</v>
      </c>
      <c r="E6" s="34" t="s">
        <v>145</v>
      </c>
      <c r="F6" s="34" t="s">
        <v>208</v>
      </c>
      <c r="G6" s="34" t="s">
        <v>146</v>
      </c>
      <c r="H6" s="34" t="s">
        <v>147</v>
      </c>
      <c r="I6" s="34" t="s">
        <v>148</v>
      </c>
    </row>
    <row r="7" spans="1:9" ht="15.75" thickTop="1" x14ac:dyDescent="0.25">
      <c r="A7" s="1"/>
      <c r="B7" s="1" t="s">
        <v>205</v>
      </c>
      <c r="C7" s="1"/>
      <c r="D7" s="36"/>
      <c r="E7" s="1"/>
      <c r="F7" s="51"/>
      <c r="G7" s="48"/>
      <c r="H7" s="48"/>
      <c r="I7" s="48">
        <v>0</v>
      </c>
    </row>
    <row r="8" spans="1:9" hidden="1" x14ac:dyDescent="0.25">
      <c r="A8" s="37"/>
      <c r="B8" s="37"/>
      <c r="C8" s="37" t="s">
        <v>149</v>
      </c>
      <c r="D8" s="38">
        <v>43951</v>
      </c>
      <c r="E8" s="37" t="s">
        <v>219</v>
      </c>
      <c r="F8" s="52" t="s">
        <v>207</v>
      </c>
      <c r="G8" s="43">
        <v>201749</v>
      </c>
      <c r="H8" s="43"/>
      <c r="I8" s="43">
        <v>201749</v>
      </c>
    </row>
    <row r="9" spans="1:9" hidden="1" x14ac:dyDescent="0.25">
      <c r="A9" s="37"/>
      <c r="B9" s="37"/>
      <c r="C9" s="37" t="s">
        <v>220</v>
      </c>
      <c r="D9" s="38">
        <v>43951</v>
      </c>
      <c r="E9" s="37"/>
      <c r="F9" s="52" t="s">
        <v>207</v>
      </c>
      <c r="G9" s="43"/>
      <c r="H9" s="43">
        <v>100875</v>
      </c>
      <c r="I9" s="43">
        <v>100874</v>
      </c>
    </row>
    <row r="10" spans="1:9" hidden="1" x14ac:dyDescent="0.25">
      <c r="A10" s="37"/>
      <c r="B10" s="37"/>
      <c r="C10" s="37" t="s">
        <v>149</v>
      </c>
      <c r="D10" s="38">
        <v>43952</v>
      </c>
      <c r="E10" s="37" t="s">
        <v>221</v>
      </c>
      <c r="F10" s="52" t="s">
        <v>207</v>
      </c>
      <c r="G10" s="43"/>
      <c r="H10" s="43">
        <v>100874</v>
      </c>
      <c r="I10" s="43">
        <v>0</v>
      </c>
    </row>
    <row r="11" spans="1:9" x14ac:dyDescent="0.25">
      <c r="A11" s="37"/>
      <c r="B11" s="37"/>
      <c r="C11" s="37" t="s">
        <v>149</v>
      </c>
      <c r="D11" s="38">
        <v>43955</v>
      </c>
      <c r="E11" s="37" t="s">
        <v>297</v>
      </c>
      <c r="F11" s="52" t="s">
        <v>207</v>
      </c>
      <c r="G11" s="43">
        <v>100874</v>
      </c>
      <c r="H11" s="43"/>
      <c r="I11" s="43">
        <v>100874</v>
      </c>
    </row>
    <row r="12" spans="1:9" x14ac:dyDescent="0.25">
      <c r="A12" s="37"/>
      <c r="B12" s="37"/>
      <c r="C12" s="37" t="s">
        <v>149</v>
      </c>
      <c r="D12" s="38">
        <v>43964</v>
      </c>
      <c r="E12" s="37" t="s">
        <v>222</v>
      </c>
      <c r="F12" s="52" t="s">
        <v>207</v>
      </c>
      <c r="G12" s="43"/>
      <c r="H12" s="43">
        <v>11000</v>
      </c>
      <c r="I12" s="43">
        <v>89874</v>
      </c>
    </row>
    <row r="13" spans="1:9" x14ac:dyDescent="0.25">
      <c r="A13" s="37"/>
      <c r="B13" s="37"/>
      <c r="C13" s="37" t="s">
        <v>149</v>
      </c>
      <c r="D13" s="38">
        <v>43968</v>
      </c>
      <c r="E13" s="37" t="s">
        <v>223</v>
      </c>
      <c r="F13" s="52" t="s">
        <v>207</v>
      </c>
      <c r="G13" s="43"/>
      <c r="H13" s="43">
        <v>3329.43</v>
      </c>
      <c r="I13" s="43">
        <v>86544.57</v>
      </c>
    </row>
    <row r="14" spans="1:9" x14ac:dyDescent="0.25">
      <c r="A14" s="37"/>
      <c r="B14" s="37"/>
      <c r="C14" s="37" t="s">
        <v>149</v>
      </c>
      <c r="D14" s="38">
        <v>43968</v>
      </c>
      <c r="E14" s="37" t="s">
        <v>224</v>
      </c>
      <c r="F14" s="52" t="s">
        <v>207</v>
      </c>
      <c r="G14" s="43"/>
      <c r="H14" s="43">
        <v>8945.94</v>
      </c>
      <c r="I14" s="43">
        <v>77598.63</v>
      </c>
    </row>
    <row r="15" spans="1:9" x14ac:dyDescent="0.25">
      <c r="A15" s="37"/>
      <c r="B15" s="37"/>
      <c r="C15" s="37" t="s">
        <v>149</v>
      </c>
      <c r="D15" s="38">
        <v>43968</v>
      </c>
      <c r="E15" s="37" t="s">
        <v>225</v>
      </c>
      <c r="F15" s="52" t="s">
        <v>207</v>
      </c>
      <c r="G15" s="43"/>
      <c r="H15" s="43">
        <v>713.63</v>
      </c>
      <c r="I15" s="43">
        <v>76885</v>
      </c>
    </row>
    <row r="16" spans="1:9" x14ac:dyDescent="0.25">
      <c r="A16" s="37"/>
      <c r="B16" s="37"/>
      <c r="C16" s="37" t="s">
        <v>149</v>
      </c>
      <c r="D16" s="38">
        <v>43968</v>
      </c>
      <c r="E16" s="37" t="s">
        <v>226</v>
      </c>
      <c r="F16" s="52" t="s">
        <v>207</v>
      </c>
      <c r="G16" s="43"/>
      <c r="H16" s="43">
        <v>1633.21</v>
      </c>
      <c r="I16" s="43">
        <v>75251.789999999994</v>
      </c>
    </row>
    <row r="17" spans="1:9" x14ac:dyDescent="0.25">
      <c r="A17" s="37"/>
      <c r="B17" s="37"/>
      <c r="C17" s="37" t="s">
        <v>149</v>
      </c>
      <c r="D17" s="38">
        <v>43968</v>
      </c>
      <c r="E17" s="37" t="s">
        <v>227</v>
      </c>
      <c r="F17" s="52" t="s">
        <v>207</v>
      </c>
      <c r="G17" s="43"/>
      <c r="H17" s="43">
        <v>260.75</v>
      </c>
      <c r="I17" s="43">
        <v>74991.039999999994</v>
      </c>
    </row>
    <row r="18" spans="1:9" x14ac:dyDescent="0.25">
      <c r="A18" s="37"/>
      <c r="B18" s="37"/>
      <c r="C18" s="37" t="s">
        <v>149</v>
      </c>
      <c r="D18" s="38">
        <v>43968</v>
      </c>
      <c r="E18" s="37" t="s">
        <v>228</v>
      </c>
      <c r="F18" s="52" t="s">
        <v>207</v>
      </c>
      <c r="G18" s="43">
        <v>587.4</v>
      </c>
      <c r="H18" s="43"/>
      <c r="I18" s="43">
        <v>75578.44</v>
      </c>
    </row>
    <row r="19" spans="1:9" x14ac:dyDescent="0.25">
      <c r="A19" s="37"/>
      <c r="B19" s="37"/>
      <c r="C19" s="37" t="s">
        <v>149</v>
      </c>
      <c r="D19" s="38">
        <v>43969</v>
      </c>
      <c r="E19" s="37" t="s">
        <v>298</v>
      </c>
      <c r="F19" s="52" t="s">
        <v>207</v>
      </c>
      <c r="G19" s="43">
        <v>3329.43</v>
      </c>
      <c r="H19" s="43"/>
      <c r="I19" s="43">
        <v>78907.87</v>
      </c>
    </row>
    <row r="20" spans="1:9" x14ac:dyDescent="0.25">
      <c r="A20" s="37"/>
      <c r="B20" s="37"/>
      <c r="C20" s="37" t="s">
        <v>149</v>
      </c>
      <c r="D20" s="38">
        <v>43978</v>
      </c>
      <c r="E20" s="37" t="s">
        <v>229</v>
      </c>
      <c r="F20" s="52" t="s">
        <v>207</v>
      </c>
      <c r="G20" s="43"/>
      <c r="H20" s="43">
        <v>18000</v>
      </c>
      <c r="I20" s="43">
        <v>60907.87</v>
      </c>
    </row>
    <row r="21" spans="1:9" x14ac:dyDescent="0.25">
      <c r="A21" s="37"/>
      <c r="B21" s="37"/>
      <c r="C21" s="37" t="s">
        <v>149</v>
      </c>
      <c r="D21" s="38">
        <v>43993</v>
      </c>
      <c r="E21" s="37" t="s">
        <v>242</v>
      </c>
      <c r="F21" s="52" t="s">
        <v>207</v>
      </c>
      <c r="G21" s="43"/>
      <c r="H21" s="43">
        <v>19420</v>
      </c>
      <c r="I21" s="43">
        <v>41487.870000000003</v>
      </c>
    </row>
    <row r="22" spans="1:9" x14ac:dyDescent="0.25">
      <c r="A22" s="37"/>
      <c r="B22" s="37"/>
      <c r="C22" s="37" t="s">
        <v>149</v>
      </c>
      <c r="D22" s="38">
        <v>44008</v>
      </c>
      <c r="E22" s="37" t="s">
        <v>243</v>
      </c>
      <c r="F22" s="52" t="s">
        <v>207</v>
      </c>
      <c r="G22" s="43"/>
      <c r="H22" s="43">
        <v>16000</v>
      </c>
      <c r="I22" s="43">
        <v>25487.87</v>
      </c>
    </row>
    <row r="23" spans="1:9" x14ac:dyDescent="0.25">
      <c r="A23" s="37"/>
      <c r="B23" s="37"/>
      <c r="C23" s="37" t="s">
        <v>149</v>
      </c>
      <c r="D23" s="38">
        <v>44025</v>
      </c>
      <c r="E23" s="37" t="s">
        <v>299</v>
      </c>
      <c r="F23" s="52" t="s">
        <v>207</v>
      </c>
      <c r="G23" s="43"/>
      <c r="H23" s="43">
        <v>22000</v>
      </c>
      <c r="I23" s="43">
        <v>3487.87</v>
      </c>
    </row>
    <row r="24" spans="1:9" ht="15.75" thickBot="1" x14ac:dyDescent="0.3">
      <c r="A24" s="37"/>
      <c r="B24" s="37"/>
      <c r="C24" s="37" t="s">
        <v>149</v>
      </c>
      <c r="D24" s="38">
        <v>44041</v>
      </c>
      <c r="E24" s="37" t="s">
        <v>229</v>
      </c>
      <c r="F24" s="52" t="s">
        <v>207</v>
      </c>
      <c r="G24" s="43"/>
      <c r="H24" s="43">
        <v>3000</v>
      </c>
      <c r="I24" s="43">
        <v>487.87</v>
      </c>
    </row>
    <row r="25" spans="1:9" ht="15.75" thickBot="1" x14ac:dyDescent="0.3">
      <c r="A25" s="37"/>
      <c r="B25" s="37" t="s">
        <v>230</v>
      </c>
      <c r="C25" s="37"/>
      <c r="D25" s="38"/>
      <c r="E25" s="37"/>
      <c r="F25" s="53"/>
      <c r="G25" s="44">
        <f>ROUND(SUM(G7:G24),5)</f>
        <v>306539.83</v>
      </c>
      <c r="H25" s="44">
        <f>ROUND(SUM(H7:H24),5)</f>
        <v>306051.96000000002</v>
      </c>
      <c r="I25" s="44">
        <f>I24</f>
        <v>487.87</v>
      </c>
    </row>
    <row r="26" spans="1:9" ht="15.75" thickBot="1" x14ac:dyDescent="0.3">
      <c r="A26" s="1" t="s">
        <v>95</v>
      </c>
      <c r="B26" s="1"/>
      <c r="C26" s="1"/>
      <c r="D26" s="36"/>
      <c r="E26" s="1"/>
      <c r="F26" s="51"/>
      <c r="G26" s="45">
        <f>G25</f>
        <v>306539.83</v>
      </c>
      <c r="H26" s="45">
        <f>H25</f>
        <v>306051.96000000002</v>
      </c>
      <c r="I26" s="45">
        <f>I25</f>
        <v>487.87</v>
      </c>
    </row>
    <row r="27" spans="1:9" ht="15.75" thickTop="1" x14ac:dyDescent="0.25"/>
  </sheetData>
  <printOptions horizontalCentered="1"/>
  <pageMargins left="0.25" right="0.25" top="0.75" bottom="0.75" header="0.3" footer="0.3"/>
  <pageSetup scale="95" orientation="portrait" r:id="rId1"/>
  <headerFooter>
    <oddFooter>&amp;C&amp;"-,Bold Italic"CONFIDENTIAL
Not for External Distribution&amp;RPage &amp;P of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C9B5-2966-4DC9-BDF4-6F0F881F4361}">
  <sheetPr>
    <pageSetUpPr fitToPage="1"/>
  </sheetPr>
  <dimension ref="A1:K29"/>
  <sheetViews>
    <sheetView workbookViewId="0">
      <selection activeCell="L28" sqref="L28"/>
    </sheetView>
  </sheetViews>
  <sheetFormatPr defaultRowHeight="15" x14ac:dyDescent="0.25"/>
  <cols>
    <col min="1" max="1" width="5.42578125" customWidth="1"/>
    <col min="2" max="2" width="5.28515625" customWidth="1"/>
    <col min="3" max="3" width="6.28515625" customWidth="1"/>
    <col min="4" max="4" width="4.85546875" customWidth="1"/>
    <col min="5" max="5" width="8.140625" customWidth="1"/>
    <col min="6" max="6" width="12.28515625" customWidth="1"/>
    <col min="7" max="7" width="27.28515625" customWidth="1"/>
    <col min="8" max="8" width="4.7109375" customWidth="1"/>
    <col min="9" max="9" width="10.140625" customWidth="1"/>
    <col min="10" max="11" width="11" customWidth="1"/>
  </cols>
  <sheetData>
    <row r="1" spans="1:11" ht="20.25" x14ac:dyDescent="0.3">
      <c r="A1" s="59" t="s">
        <v>5</v>
      </c>
    </row>
    <row r="2" spans="1:11" ht="20.25" x14ac:dyDescent="0.3">
      <c r="A2" s="59" t="s">
        <v>401</v>
      </c>
    </row>
    <row r="3" spans="1:11" ht="20.25" x14ac:dyDescent="0.3">
      <c r="A3" s="47" t="str">
        <f>+'Savings (5673)'!A3</f>
        <v>4th Quarter</v>
      </c>
    </row>
    <row r="6" spans="1:11" ht="15.75" hidden="1" thickBot="1" x14ac:dyDescent="0.3">
      <c r="A6" s="35" t="s">
        <v>7</v>
      </c>
      <c r="B6" s="35" t="s">
        <v>8</v>
      </c>
      <c r="C6" s="35" t="s">
        <v>9</v>
      </c>
      <c r="D6" s="35" t="s">
        <v>10</v>
      </c>
      <c r="E6" s="34" t="s">
        <v>11</v>
      </c>
      <c r="F6" s="34" t="s">
        <v>12</v>
      </c>
      <c r="G6" s="34" t="s">
        <v>13</v>
      </c>
      <c r="H6" s="34" t="s">
        <v>14</v>
      </c>
      <c r="I6" s="34" t="s">
        <v>15</v>
      </c>
      <c r="J6" s="34" t="s">
        <v>16</v>
      </c>
      <c r="K6" s="34" t="s">
        <v>57</v>
      </c>
    </row>
    <row r="7" spans="1:11" ht="15.75" thickBot="1" x14ac:dyDescent="0.3">
      <c r="A7" s="35"/>
      <c r="B7" s="35"/>
      <c r="C7" s="35"/>
      <c r="D7" s="35"/>
      <c r="E7" s="34" t="s">
        <v>143</v>
      </c>
      <c r="F7" s="34" t="s">
        <v>144</v>
      </c>
      <c r="G7" s="34" t="s">
        <v>145</v>
      </c>
      <c r="H7" s="34" t="s">
        <v>208</v>
      </c>
      <c r="I7" s="34" t="s">
        <v>146</v>
      </c>
      <c r="J7" s="34" t="s">
        <v>147</v>
      </c>
      <c r="K7" s="34" t="s">
        <v>148</v>
      </c>
    </row>
    <row r="8" spans="1:11" ht="15.75" thickTop="1" x14ac:dyDescent="0.25">
      <c r="A8" s="1"/>
      <c r="B8" s="1" t="s">
        <v>73</v>
      </c>
      <c r="C8" s="1"/>
      <c r="D8" s="1"/>
      <c r="E8" s="1"/>
      <c r="F8" s="36"/>
      <c r="G8" s="1"/>
      <c r="H8" s="51"/>
      <c r="I8" s="48"/>
      <c r="J8" s="48"/>
      <c r="K8" s="48">
        <v>17235.419999999998</v>
      </c>
    </row>
    <row r="9" spans="1:11" x14ac:dyDescent="0.25">
      <c r="A9" s="1"/>
      <c r="B9" s="1"/>
      <c r="C9" s="1" t="s">
        <v>288</v>
      </c>
      <c r="D9" s="1"/>
      <c r="E9" s="1"/>
      <c r="F9" s="36"/>
      <c r="G9" s="1"/>
      <c r="H9" s="51"/>
      <c r="I9" s="48"/>
      <c r="J9" s="48"/>
      <c r="K9" s="48">
        <v>17235.419999999998</v>
      </c>
    </row>
    <row r="10" spans="1:11" x14ac:dyDescent="0.25">
      <c r="A10" s="1"/>
      <c r="B10" s="1"/>
      <c r="C10" s="1"/>
      <c r="D10" s="1" t="s">
        <v>403</v>
      </c>
      <c r="E10" s="1"/>
      <c r="F10" s="36"/>
      <c r="G10" s="1"/>
      <c r="H10" s="51"/>
      <c r="I10" s="48"/>
      <c r="J10" s="48"/>
      <c r="K10" s="48">
        <v>8184.9</v>
      </c>
    </row>
    <row r="11" spans="1:11" x14ac:dyDescent="0.25">
      <c r="A11" s="37"/>
      <c r="B11" s="37"/>
      <c r="C11" s="37"/>
      <c r="D11" s="37"/>
      <c r="E11" s="37" t="s">
        <v>149</v>
      </c>
      <c r="F11" s="38">
        <v>44122</v>
      </c>
      <c r="G11" s="37" t="s">
        <v>404</v>
      </c>
      <c r="H11" s="52" t="s">
        <v>207</v>
      </c>
      <c r="I11" s="43">
        <v>2000</v>
      </c>
      <c r="J11" s="43"/>
      <c r="K11" s="43">
        <v>10184.9</v>
      </c>
    </row>
    <row r="12" spans="1:11" x14ac:dyDescent="0.25">
      <c r="A12" s="37"/>
      <c r="B12" s="37"/>
      <c r="C12" s="37"/>
      <c r="D12" s="37"/>
      <c r="E12" s="37" t="s">
        <v>149</v>
      </c>
      <c r="F12" s="38">
        <v>44122</v>
      </c>
      <c r="G12" s="37" t="s">
        <v>405</v>
      </c>
      <c r="H12" s="52" t="s">
        <v>207</v>
      </c>
      <c r="I12" s="43">
        <v>500</v>
      </c>
      <c r="J12" s="43"/>
      <c r="K12" s="43">
        <v>10684.9</v>
      </c>
    </row>
    <row r="13" spans="1:11" x14ac:dyDescent="0.25">
      <c r="A13" s="37"/>
      <c r="B13" s="37"/>
      <c r="C13" s="37"/>
      <c r="D13" s="37"/>
      <c r="E13" s="37" t="s">
        <v>149</v>
      </c>
      <c r="F13" s="38">
        <v>44122</v>
      </c>
      <c r="G13" s="37" t="s">
        <v>406</v>
      </c>
      <c r="H13" s="52" t="s">
        <v>207</v>
      </c>
      <c r="I13" s="43">
        <v>517.44000000000005</v>
      </c>
      <c r="J13" s="43"/>
      <c r="K13" s="43">
        <v>11202.34</v>
      </c>
    </row>
    <row r="14" spans="1:11" x14ac:dyDescent="0.25">
      <c r="A14" s="37"/>
      <c r="B14" s="37"/>
      <c r="C14" s="37"/>
      <c r="D14" s="37"/>
      <c r="E14" s="37" t="s">
        <v>149</v>
      </c>
      <c r="F14" s="38">
        <v>44122</v>
      </c>
      <c r="G14" s="37" t="s">
        <v>407</v>
      </c>
      <c r="H14" s="52" t="s">
        <v>207</v>
      </c>
      <c r="I14" s="43"/>
      <c r="J14" s="43">
        <v>545.24</v>
      </c>
      <c r="K14" s="43">
        <v>10657.1</v>
      </c>
    </row>
    <row r="15" spans="1:11" x14ac:dyDescent="0.25">
      <c r="A15" s="37"/>
      <c r="B15" s="37"/>
      <c r="C15" s="37"/>
      <c r="D15" s="37"/>
      <c r="E15" s="37" t="s">
        <v>149</v>
      </c>
      <c r="F15" s="38">
        <v>44151</v>
      </c>
      <c r="G15" s="37" t="s">
        <v>408</v>
      </c>
      <c r="H15" s="52" t="s">
        <v>207</v>
      </c>
      <c r="I15" s="43">
        <v>2000</v>
      </c>
      <c r="J15" s="43"/>
      <c r="K15" s="43">
        <v>12657.1</v>
      </c>
    </row>
    <row r="16" spans="1:11" ht="15.75" thickBot="1" x14ac:dyDescent="0.3">
      <c r="A16" s="37"/>
      <c r="B16" s="37"/>
      <c r="C16" s="37"/>
      <c r="D16" s="37"/>
      <c r="E16" s="37" t="s">
        <v>149</v>
      </c>
      <c r="F16" s="38">
        <v>44151</v>
      </c>
      <c r="G16" s="37" t="s">
        <v>409</v>
      </c>
      <c r="H16" s="52" t="s">
        <v>207</v>
      </c>
      <c r="I16" s="62">
        <v>500</v>
      </c>
      <c r="J16" s="62"/>
      <c r="K16" s="62">
        <v>13157.1</v>
      </c>
    </row>
    <row r="17" spans="1:11" x14ac:dyDescent="0.25">
      <c r="A17" s="37"/>
      <c r="B17" s="37"/>
      <c r="C17" s="37"/>
      <c r="D17" s="37" t="s">
        <v>410</v>
      </c>
      <c r="E17" s="37"/>
      <c r="F17" s="38"/>
      <c r="G17" s="37"/>
      <c r="H17" s="53"/>
      <c r="I17" s="43">
        <f>ROUND(SUM(I10:I16),5)</f>
        <v>5517.44</v>
      </c>
      <c r="J17" s="43">
        <f>ROUND(SUM(J10:J16),5)</f>
        <v>545.24</v>
      </c>
      <c r="K17" s="43">
        <f>K16</f>
        <v>13157.1</v>
      </c>
    </row>
    <row r="18" spans="1:11" x14ac:dyDescent="0.25">
      <c r="A18" s="1"/>
      <c r="B18" s="1"/>
      <c r="C18" s="1"/>
      <c r="D18" s="1" t="s">
        <v>411</v>
      </c>
      <c r="E18" s="1"/>
      <c r="F18" s="36"/>
      <c r="G18" s="1"/>
      <c r="H18" s="51"/>
      <c r="I18" s="48"/>
      <c r="J18" s="48"/>
      <c r="K18" s="48">
        <v>9050</v>
      </c>
    </row>
    <row r="19" spans="1:11" x14ac:dyDescent="0.25">
      <c r="A19" s="37"/>
      <c r="B19" s="37"/>
      <c r="C19" s="37"/>
      <c r="D19" s="37"/>
      <c r="E19" s="37" t="s">
        <v>149</v>
      </c>
      <c r="F19" s="38">
        <v>44122</v>
      </c>
      <c r="G19" s="37" t="s">
        <v>412</v>
      </c>
      <c r="H19" s="52" t="s">
        <v>207</v>
      </c>
      <c r="I19" s="43">
        <v>1900</v>
      </c>
      <c r="J19" s="43"/>
      <c r="K19" s="43">
        <v>10950</v>
      </c>
    </row>
    <row r="20" spans="1:11" ht="15.75" thickBot="1" x14ac:dyDescent="0.3">
      <c r="A20" s="37"/>
      <c r="B20" s="37"/>
      <c r="C20" s="37"/>
      <c r="D20" s="37"/>
      <c r="E20" s="37" t="s">
        <v>149</v>
      </c>
      <c r="F20" s="38">
        <v>44151</v>
      </c>
      <c r="G20" s="37" t="s">
        <v>413</v>
      </c>
      <c r="H20" s="52" t="s">
        <v>207</v>
      </c>
      <c r="I20" s="62">
        <v>1925</v>
      </c>
      <c r="J20" s="62"/>
      <c r="K20" s="62">
        <v>12875</v>
      </c>
    </row>
    <row r="21" spans="1:11" x14ac:dyDescent="0.25">
      <c r="A21" s="37"/>
      <c r="B21" s="37"/>
      <c r="C21" s="37"/>
      <c r="D21" s="37" t="s">
        <v>414</v>
      </c>
      <c r="E21" s="37"/>
      <c r="F21" s="38"/>
      <c r="G21" s="37"/>
      <c r="H21" s="53"/>
      <c r="I21" s="43">
        <f>ROUND(SUM(I18:I20),5)</f>
        <v>3825</v>
      </c>
      <c r="J21" s="43">
        <f>ROUND(SUM(J18:J20),5)</f>
        <v>0</v>
      </c>
      <c r="K21" s="43">
        <f>K20</f>
        <v>12875</v>
      </c>
    </row>
    <row r="22" spans="1:11" x14ac:dyDescent="0.25">
      <c r="A22" s="1"/>
      <c r="B22" s="1"/>
      <c r="C22" s="1"/>
      <c r="D22" s="1" t="s">
        <v>415</v>
      </c>
      <c r="E22" s="1"/>
      <c r="F22" s="36"/>
      <c r="G22" s="1"/>
      <c r="H22" s="51"/>
      <c r="I22" s="48"/>
      <c r="J22" s="48"/>
      <c r="K22" s="48">
        <v>0.52</v>
      </c>
    </row>
    <row r="23" spans="1:11" x14ac:dyDescent="0.25">
      <c r="A23" s="37"/>
      <c r="B23" s="37"/>
      <c r="C23" s="37"/>
      <c r="D23" s="37"/>
      <c r="E23" s="37" t="s">
        <v>150</v>
      </c>
      <c r="F23" s="38">
        <v>44135</v>
      </c>
      <c r="G23" s="37" t="s">
        <v>151</v>
      </c>
      <c r="H23" s="52" t="s">
        <v>207</v>
      </c>
      <c r="I23" s="43">
        <v>0.08</v>
      </c>
      <c r="J23" s="43"/>
      <c r="K23" s="43">
        <v>0.6</v>
      </c>
    </row>
    <row r="24" spans="1:11" ht="15.75" thickBot="1" x14ac:dyDescent="0.3">
      <c r="A24" s="37"/>
      <c r="B24" s="37"/>
      <c r="C24" s="37"/>
      <c r="D24" s="37"/>
      <c r="E24" s="37" t="s">
        <v>150</v>
      </c>
      <c r="F24" s="38">
        <v>44165</v>
      </c>
      <c r="G24" s="37" t="s">
        <v>151</v>
      </c>
      <c r="H24" s="52" t="s">
        <v>207</v>
      </c>
      <c r="I24" s="43">
        <v>0.31</v>
      </c>
      <c r="J24" s="43"/>
      <c r="K24" s="43">
        <v>0.91</v>
      </c>
    </row>
    <row r="25" spans="1:11" ht="15.75" thickBot="1" x14ac:dyDescent="0.3">
      <c r="A25" s="37"/>
      <c r="B25" s="37"/>
      <c r="C25" s="37"/>
      <c r="D25" s="37" t="s">
        <v>416</v>
      </c>
      <c r="E25" s="37"/>
      <c r="F25" s="38"/>
      <c r="G25" s="37"/>
      <c r="H25" s="53"/>
      <c r="I25" s="44">
        <f>ROUND(SUM(I22:I24),5)</f>
        <v>0.39</v>
      </c>
      <c r="J25" s="44">
        <f>ROUND(SUM(J22:J24),5)</f>
        <v>0</v>
      </c>
      <c r="K25" s="44">
        <f>K24</f>
        <v>0.91</v>
      </c>
    </row>
    <row r="26" spans="1:11" ht="15.75" thickBot="1" x14ac:dyDescent="0.3">
      <c r="A26" s="37"/>
      <c r="B26" s="37"/>
      <c r="C26" s="37" t="s">
        <v>417</v>
      </c>
      <c r="D26" s="37"/>
      <c r="E26" s="37"/>
      <c r="F26" s="38"/>
      <c r="G26" s="37"/>
      <c r="H26" s="53"/>
      <c r="I26" s="44">
        <f>ROUND(I17+I21+I25,5)</f>
        <v>9342.83</v>
      </c>
      <c r="J26" s="44">
        <f>ROUND(J17+J21+J25,5)</f>
        <v>545.24</v>
      </c>
      <c r="K26" s="44">
        <f>ROUND(K17+K21+K25,5)</f>
        <v>26033.01</v>
      </c>
    </row>
    <row r="27" spans="1:11" ht="15.75" thickBot="1" x14ac:dyDescent="0.3">
      <c r="A27" s="37"/>
      <c r="B27" s="37" t="s">
        <v>139</v>
      </c>
      <c r="C27" s="37"/>
      <c r="D27" s="37"/>
      <c r="E27" s="37"/>
      <c r="F27" s="38"/>
      <c r="G27" s="37"/>
      <c r="H27" s="53"/>
      <c r="I27" s="44">
        <f t="shared" ref="I27:K28" si="0">I26</f>
        <v>9342.83</v>
      </c>
      <c r="J27" s="44">
        <f t="shared" si="0"/>
        <v>545.24</v>
      </c>
      <c r="K27" s="44">
        <f t="shared" si="0"/>
        <v>26033.01</v>
      </c>
    </row>
    <row r="28" spans="1:11" ht="15.75" thickBot="1" x14ac:dyDescent="0.3">
      <c r="A28" s="1" t="s">
        <v>95</v>
      </c>
      <c r="B28" s="1"/>
      <c r="C28" s="1"/>
      <c r="D28" s="1"/>
      <c r="E28" s="1"/>
      <c r="F28" s="36"/>
      <c r="G28" s="1"/>
      <c r="H28" s="51"/>
      <c r="I28" s="45">
        <f t="shared" si="0"/>
        <v>9342.83</v>
      </c>
      <c r="J28" s="45">
        <f t="shared" si="0"/>
        <v>545.24</v>
      </c>
      <c r="K28" s="45">
        <f t="shared" si="0"/>
        <v>26033.01</v>
      </c>
    </row>
    <row r="29" spans="1:11" ht="15.75" thickTop="1" x14ac:dyDescent="0.25"/>
  </sheetData>
  <pageMargins left="0.7" right="0.7" top="0.75" bottom="0.75" header="0.3" footer="0.3"/>
  <pageSetup scale="85" orientation="portrait" horizontalDpi="0" verticalDpi="0" r:id="rId1"/>
  <headerFooter>
    <oddFooter>&amp;LCreated on: &amp;D&amp;C&amp;"-,Italic"CONFIDENTIAL
Not for External Distribution&amp;RPage: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9BA6-5701-4E77-8D09-78E50C9A9780}">
  <sheetPr>
    <pageSetUpPr fitToPage="1"/>
  </sheetPr>
  <dimension ref="A1:J59"/>
  <sheetViews>
    <sheetView workbookViewId="0"/>
  </sheetViews>
  <sheetFormatPr defaultRowHeight="15" x14ac:dyDescent="0.25"/>
  <cols>
    <col min="1" max="5" width="3.7109375" style="3" customWidth="1"/>
    <col min="6" max="6" width="40" style="3" customWidth="1"/>
    <col min="7" max="9" width="11.7109375" style="9" customWidth="1"/>
    <col min="10" max="10" width="10.7109375" style="22" customWidth="1"/>
  </cols>
  <sheetData>
    <row r="1" spans="1:10" ht="20.25" x14ac:dyDescent="0.3">
      <c r="A1" s="7" t="s">
        <v>5</v>
      </c>
    </row>
    <row r="2" spans="1:10" ht="20.25" x14ac:dyDescent="0.3">
      <c r="A2" s="7" t="s">
        <v>6</v>
      </c>
    </row>
    <row r="3" spans="1:10" ht="20.25" x14ac:dyDescent="0.3">
      <c r="A3" s="42" t="str">
        <f>+Cover!A11</f>
        <v>YTD Thru November 2020</v>
      </c>
    </row>
    <row r="4" spans="1:10" ht="15.75" thickBot="1" x14ac:dyDescent="0.3"/>
    <row r="5" spans="1:10" ht="16.5" hidden="1" thickTop="1" thickBot="1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10" t="s">
        <v>13</v>
      </c>
      <c r="H5" s="10" t="s">
        <v>14</v>
      </c>
      <c r="I5" s="10" t="s">
        <v>15</v>
      </c>
      <c r="J5" s="23" t="s">
        <v>16</v>
      </c>
    </row>
    <row r="6" spans="1:10" ht="16.5" thickTop="1" thickBot="1" x14ac:dyDescent="0.3">
      <c r="A6" s="2"/>
      <c r="B6" s="2"/>
      <c r="C6" s="2"/>
      <c r="D6" s="2"/>
      <c r="E6" s="2"/>
      <c r="F6" s="2"/>
      <c r="G6" s="10" t="s">
        <v>209</v>
      </c>
      <c r="H6" s="10" t="s">
        <v>0</v>
      </c>
      <c r="I6" s="10" t="s">
        <v>1</v>
      </c>
      <c r="J6" s="23" t="s">
        <v>2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1"/>
      <c r="H7" s="11"/>
      <c r="I7" s="11"/>
      <c r="J7" s="24"/>
    </row>
    <row r="8" spans="1:10" x14ac:dyDescent="0.25">
      <c r="A8" s="1"/>
      <c r="B8" s="1"/>
      <c r="C8" s="1"/>
      <c r="D8" s="1" t="s">
        <v>20</v>
      </c>
      <c r="E8" s="1"/>
      <c r="F8" s="1"/>
      <c r="G8" s="11"/>
      <c r="H8" s="11"/>
      <c r="I8" s="11"/>
      <c r="J8" s="24"/>
    </row>
    <row r="9" spans="1:10" x14ac:dyDescent="0.25">
      <c r="A9" s="1"/>
      <c r="B9" s="1"/>
      <c r="C9" s="1"/>
      <c r="D9" s="1"/>
      <c r="E9" s="1" t="s">
        <v>156</v>
      </c>
      <c r="F9" s="1"/>
      <c r="G9" s="11"/>
      <c r="H9" s="11"/>
      <c r="I9" s="11"/>
      <c r="J9" s="24"/>
    </row>
    <row r="10" spans="1:10" x14ac:dyDescent="0.25">
      <c r="A10" s="1"/>
      <c r="B10" s="1"/>
      <c r="C10" s="1"/>
      <c r="D10" s="1"/>
      <c r="E10" s="1"/>
      <c r="F10" s="1" t="s">
        <v>21</v>
      </c>
      <c r="G10" s="11">
        <v>97399.35</v>
      </c>
      <c r="H10" s="11">
        <v>113017</v>
      </c>
      <c r="I10" s="11">
        <f t="shared" ref="I10:I18" si="0">ROUND((G10-H10),5)</f>
        <v>-15617.65</v>
      </c>
      <c r="J10" s="24">
        <f t="shared" ref="J10:J18" si="1">ROUND(IF(H10=0, IF(G10=0, 0, 1), G10/H10),5)</f>
        <v>0.86180999999999996</v>
      </c>
    </row>
    <row r="11" spans="1:10" x14ac:dyDescent="0.25">
      <c r="A11" s="1"/>
      <c r="B11" s="1"/>
      <c r="C11" s="1"/>
      <c r="D11" s="1"/>
      <c r="E11" s="1"/>
      <c r="F11" s="1" t="s">
        <v>22</v>
      </c>
      <c r="G11" s="11">
        <v>228889.43</v>
      </c>
      <c r="H11" s="11">
        <v>245952</v>
      </c>
      <c r="I11" s="11">
        <f t="shared" si="0"/>
        <v>-17062.57</v>
      </c>
      <c r="J11" s="24">
        <f t="shared" si="1"/>
        <v>0.93062999999999996</v>
      </c>
    </row>
    <row r="12" spans="1:10" x14ac:dyDescent="0.25">
      <c r="A12" s="1"/>
      <c r="B12" s="1"/>
      <c r="C12" s="1"/>
      <c r="D12" s="1"/>
      <c r="E12" s="1"/>
      <c r="F12" s="1" t="s">
        <v>105</v>
      </c>
      <c r="G12" s="11">
        <v>5566</v>
      </c>
      <c r="H12" s="11">
        <v>4895</v>
      </c>
      <c r="I12" s="11">
        <f t="shared" si="0"/>
        <v>671</v>
      </c>
      <c r="J12" s="24">
        <f t="shared" si="1"/>
        <v>1.1370800000000001</v>
      </c>
    </row>
    <row r="13" spans="1:10" ht="15.75" thickBot="1" x14ac:dyDescent="0.3">
      <c r="A13" s="1"/>
      <c r="B13" s="1"/>
      <c r="C13" s="1"/>
      <c r="D13" s="1"/>
      <c r="E13" s="1"/>
      <c r="F13" s="1" t="s">
        <v>199</v>
      </c>
      <c r="G13" s="12">
        <v>3318.65</v>
      </c>
      <c r="H13" s="12">
        <v>5100</v>
      </c>
      <c r="I13" s="12">
        <f t="shared" si="0"/>
        <v>-1781.35</v>
      </c>
      <c r="J13" s="25">
        <f t="shared" si="1"/>
        <v>0.65071999999999997</v>
      </c>
    </row>
    <row r="14" spans="1:10" x14ac:dyDescent="0.25">
      <c r="A14" s="1"/>
      <c r="B14" s="1"/>
      <c r="C14" s="1"/>
      <c r="D14" s="1"/>
      <c r="E14" s="1" t="s">
        <v>157</v>
      </c>
      <c r="F14" s="1"/>
      <c r="G14" s="11">
        <f>ROUND(SUM(G9:G13),5)</f>
        <v>335173.43</v>
      </c>
      <c r="H14" s="11">
        <f>ROUND(SUM(H9:H13),5)</f>
        <v>368964</v>
      </c>
      <c r="I14" s="11">
        <f t="shared" si="0"/>
        <v>-33790.57</v>
      </c>
      <c r="J14" s="24">
        <f t="shared" si="1"/>
        <v>0.90842000000000001</v>
      </c>
    </row>
    <row r="15" spans="1:10" x14ac:dyDescent="0.25">
      <c r="A15" s="1"/>
      <c r="B15" s="1"/>
      <c r="C15" s="1"/>
      <c r="D15" s="1"/>
      <c r="E15" s="1" t="s">
        <v>24</v>
      </c>
      <c r="F15" s="1"/>
      <c r="G15" s="11">
        <v>1846.1</v>
      </c>
      <c r="H15" s="11">
        <v>3500</v>
      </c>
      <c r="I15" s="11">
        <f t="shared" si="0"/>
        <v>-1653.9</v>
      </c>
      <c r="J15" s="24">
        <f t="shared" si="1"/>
        <v>0.52746000000000004</v>
      </c>
    </row>
    <row r="16" spans="1:10" x14ac:dyDescent="0.25">
      <c r="A16" s="1"/>
      <c r="B16" s="1"/>
      <c r="C16" s="1"/>
      <c r="D16" s="1"/>
      <c r="E16" s="1" t="s">
        <v>25</v>
      </c>
      <c r="F16" s="1"/>
      <c r="G16" s="11">
        <v>0</v>
      </c>
      <c r="H16" s="11">
        <v>0</v>
      </c>
      <c r="I16" s="11">
        <f t="shared" si="0"/>
        <v>0</v>
      </c>
      <c r="J16" s="24">
        <f t="shared" si="1"/>
        <v>0</v>
      </c>
    </row>
    <row r="17" spans="1:10" ht="15.75" thickBot="1" x14ac:dyDescent="0.3">
      <c r="A17" s="1"/>
      <c r="B17" s="1"/>
      <c r="C17" s="1"/>
      <c r="D17" s="1"/>
      <c r="E17" s="1" t="s">
        <v>26</v>
      </c>
      <c r="F17" s="1"/>
      <c r="G17" s="12">
        <v>12826</v>
      </c>
      <c r="H17" s="12">
        <v>18140</v>
      </c>
      <c r="I17" s="12">
        <f t="shared" si="0"/>
        <v>-5314</v>
      </c>
      <c r="J17" s="25">
        <f t="shared" si="1"/>
        <v>0.70706000000000002</v>
      </c>
    </row>
    <row r="18" spans="1:10" x14ac:dyDescent="0.25">
      <c r="A18" s="1"/>
      <c r="B18" s="1"/>
      <c r="C18" s="1"/>
      <c r="D18" s="1" t="s">
        <v>27</v>
      </c>
      <c r="E18" s="1"/>
      <c r="F18" s="1"/>
      <c r="G18" s="11">
        <f>ROUND(G8+SUM(G14:G17),5)</f>
        <v>349845.53</v>
      </c>
      <c r="H18" s="11">
        <f>ROUND(H8+SUM(H14:H17),5)</f>
        <v>390604</v>
      </c>
      <c r="I18" s="11">
        <f t="shared" si="0"/>
        <v>-40758.47</v>
      </c>
      <c r="J18" s="24">
        <f t="shared" si="1"/>
        <v>0.89564999999999995</v>
      </c>
    </row>
    <row r="19" spans="1:10" x14ac:dyDescent="0.25">
      <c r="A19" s="1"/>
      <c r="B19" s="1"/>
      <c r="C19" s="1"/>
      <c r="D19" s="1" t="s">
        <v>28</v>
      </c>
      <c r="E19" s="1"/>
      <c r="F19" s="1"/>
      <c r="G19" s="11"/>
      <c r="H19" s="11"/>
      <c r="I19" s="11"/>
      <c r="J19" s="24"/>
    </row>
    <row r="20" spans="1:10" x14ac:dyDescent="0.25">
      <c r="A20" s="1"/>
      <c r="B20" s="1"/>
      <c r="C20" s="1"/>
      <c r="D20" s="1"/>
      <c r="E20" s="1" t="s">
        <v>29</v>
      </c>
      <c r="F20" s="1"/>
      <c r="G20" s="11">
        <v>3634.86</v>
      </c>
      <c r="H20" s="11">
        <v>5000</v>
      </c>
      <c r="I20" s="11">
        <f t="shared" ref="I20:I25" si="2">ROUND((G20-H20),5)</f>
        <v>-1365.14</v>
      </c>
      <c r="J20" s="24">
        <f t="shared" ref="J20:J25" si="3">ROUND(IF(H20=0, IF(G20=0, 0, 1), G20/H20),5)</f>
        <v>0.72697000000000001</v>
      </c>
    </row>
    <row r="21" spans="1:10" x14ac:dyDescent="0.25">
      <c r="A21" s="1"/>
      <c r="B21" s="1"/>
      <c r="C21" s="1"/>
      <c r="D21" s="1"/>
      <c r="E21" s="1" t="s">
        <v>31</v>
      </c>
      <c r="F21" s="1"/>
      <c r="G21" s="11">
        <v>1177.03</v>
      </c>
      <c r="H21" s="11">
        <v>1670</v>
      </c>
      <c r="I21" s="11">
        <f t="shared" si="2"/>
        <v>-492.97</v>
      </c>
      <c r="J21" s="24">
        <f t="shared" si="3"/>
        <v>0.70481000000000005</v>
      </c>
    </row>
    <row r="22" spans="1:10" x14ac:dyDescent="0.25">
      <c r="A22" s="1"/>
      <c r="B22" s="1"/>
      <c r="C22" s="1"/>
      <c r="D22" s="1"/>
      <c r="E22" s="1" t="s">
        <v>32</v>
      </c>
      <c r="F22" s="1"/>
      <c r="G22" s="11">
        <v>0</v>
      </c>
      <c r="H22" s="11">
        <v>0</v>
      </c>
      <c r="I22" s="11">
        <f t="shared" si="2"/>
        <v>0</v>
      </c>
      <c r="J22" s="24">
        <f t="shared" si="3"/>
        <v>0</v>
      </c>
    </row>
    <row r="23" spans="1:10" ht="15.75" thickBot="1" x14ac:dyDescent="0.3">
      <c r="A23" s="1"/>
      <c r="B23" s="1"/>
      <c r="C23" s="1"/>
      <c r="D23" s="1"/>
      <c r="E23" s="1" t="s">
        <v>33</v>
      </c>
      <c r="F23" s="1"/>
      <c r="G23" s="11">
        <v>922.48</v>
      </c>
      <c r="H23" s="11">
        <v>1000</v>
      </c>
      <c r="I23" s="11">
        <f t="shared" si="2"/>
        <v>-77.52</v>
      </c>
      <c r="J23" s="24">
        <f t="shared" si="3"/>
        <v>0.92247999999999997</v>
      </c>
    </row>
    <row r="24" spans="1:10" ht="15.75" thickBot="1" x14ac:dyDescent="0.3">
      <c r="A24" s="1"/>
      <c r="B24" s="1"/>
      <c r="C24" s="1"/>
      <c r="D24" s="1" t="s">
        <v>34</v>
      </c>
      <c r="E24" s="1"/>
      <c r="F24" s="1"/>
      <c r="G24" s="13">
        <f>ROUND(SUM(G19:G23),5)</f>
        <v>5734.37</v>
      </c>
      <c r="H24" s="13">
        <f>ROUND(SUM(H19:H23),5)</f>
        <v>7670</v>
      </c>
      <c r="I24" s="13">
        <f t="shared" si="2"/>
        <v>-1935.63</v>
      </c>
      <c r="J24" s="26">
        <f t="shared" si="3"/>
        <v>0.74763999999999997</v>
      </c>
    </row>
    <row r="25" spans="1:10" x14ac:dyDescent="0.25">
      <c r="A25" s="1"/>
      <c r="B25" s="1"/>
      <c r="C25" s="1" t="s">
        <v>35</v>
      </c>
      <c r="D25" s="1"/>
      <c r="E25" s="1"/>
      <c r="F25" s="1"/>
      <c r="G25" s="11">
        <f>ROUND(G18-G24,5)</f>
        <v>344111.16</v>
      </c>
      <c r="H25" s="11">
        <f>ROUND(H18-H24,5)</f>
        <v>382934</v>
      </c>
      <c r="I25" s="11">
        <f t="shared" si="2"/>
        <v>-38822.839999999997</v>
      </c>
      <c r="J25" s="24">
        <f t="shared" si="3"/>
        <v>0.89861999999999997</v>
      </c>
    </row>
    <row r="26" spans="1:10" x14ac:dyDescent="0.25">
      <c r="A26" s="1"/>
      <c r="B26" s="1"/>
      <c r="C26" s="1"/>
      <c r="D26" s="1" t="s">
        <v>36</v>
      </c>
      <c r="E26" s="1"/>
      <c r="F26" s="1"/>
      <c r="G26" s="11"/>
      <c r="H26" s="11"/>
      <c r="I26" s="11"/>
      <c r="J26" s="24"/>
    </row>
    <row r="27" spans="1:10" x14ac:dyDescent="0.25">
      <c r="A27" s="1"/>
      <c r="B27" s="1"/>
      <c r="C27" s="1"/>
      <c r="D27" s="1"/>
      <c r="E27" s="1" t="s">
        <v>37</v>
      </c>
      <c r="F27" s="1"/>
      <c r="G27" s="11">
        <v>20224.93</v>
      </c>
      <c r="H27" s="11">
        <v>49750</v>
      </c>
      <c r="I27" s="11">
        <f>ROUND((G27-H27),5)</f>
        <v>-29525.07</v>
      </c>
      <c r="J27" s="24">
        <f>ROUND(IF(H27=0, IF(G27=0, 0, 1), G27/H27),5)</f>
        <v>0.40653</v>
      </c>
    </row>
    <row r="28" spans="1:10" x14ac:dyDescent="0.25">
      <c r="A28" s="1"/>
      <c r="B28" s="1"/>
      <c r="C28" s="1"/>
      <c r="D28" s="1"/>
      <c r="E28" s="1" t="s">
        <v>38</v>
      </c>
      <c r="F28" s="1"/>
      <c r="G28" s="11"/>
      <c r="H28" s="11"/>
      <c r="I28" s="11"/>
      <c r="J28" s="24"/>
    </row>
    <row r="29" spans="1:10" x14ac:dyDescent="0.25">
      <c r="A29" s="1"/>
      <c r="B29" s="1"/>
      <c r="C29" s="1"/>
      <c r="D29" s="1"/>
      <c r="E29" s="1"/>
      <c r="F29" s="1" t="s">
        <v>55</v>
      </c>
      <c r="G29" s="11">
        <v>192666.08</v>
      </c>
      <c r="H29" s="11">
        <v>206385</v>
      </c>
      <c r="I29" s="11">
        <f t="shared" ref="I29:I36" si="4">ROUND((G29-H29),5)</f>
        <v>-13718.92</v>
      </c>
      <c r="J29" s="24">
        <f t="shared" ref="J29:J36" si="5">ROUND(IF(H29=0, IF(G29=0, 0, 1), G29/H29),5)</f>
        <v>0.93352999999999997</v>
      </c>
    </row>
    <row r="30" spans="1:10" x14ac:dyDescent="0.25">
      <c r="A30" s="1"/>
      <c r="B30" s="1"/>
      <c r="C30" s="1"/>
      <c r="D30" s="1"/>
      <c r="E30" s="1"/>
      <c r="F30" s="1" t="s">
        <v>117</v>
      </c>
      <c r="G30" s="11">
        <v>5311.8</v>
      </c>
      <c r="H30" s="11">
        <v>5550</v>
      </c>
      <c r="I30" s="11">
        <f t="shared" si="4"/>
        <v>-238.2</v>
      </c>
      <c r="J30" s="24">
        <f t="shared" si="5"/>
        <v>0.95708000000000004</v>
      </c>
    </row>
    <row r="31" spans="1:10" x14ac:dyDescent="0.25">
      <c r="A31" s="1"/>
      <c r="B31" s="1"/>
      <c r="C31" s="1"/>
      <c r="D31" s="1"/>
      <c r="E31" s="1"/>
      <c r="F31" s="1" t="s">
        <v>118</v>
      </c>
      <c r="G31" s="11">
        <v>14617.5</v>
      </c>
      <c r="H31" s="11">
        <v>15000</v>
      </c>
      <c r="I31" s="11">
        <f t="shared" si="4"/>
        <v>-382.5</v>
      </c>
      <c r="J31" s="24">
        <f t="shared" si="5"/>
        <v>0.97450000000000003</v>
      </c>
    </row>
    <row r="32" spans="1:10" ht="15.75" thickBot="1" x14ac:dyDescent="0.3">
      <c r="A32" s="1"/>
      <c r="B32" s="1"/>
      <c r="C32" s="1"/>
      <c r="D32" s="1"/>
      <c r="E32" s="1"/>
      <c r="F32" s="1" t="s">
        <v>167</v>
      </c>
      <c r="G32" s="12">
        <v>0</v>
      </c>
      <c r="H32" s="12">
        <v>0</v>
      </c>
      <c r="I32" s="12">
        <f t="shared" si="4"/>
        <v>0</v>
      </c>
      <c r="J32" s="25">
        <f t="shared" si="5"/>
        <v>0</v>
      </c>
    </row>
    <row r="33" spans="1:10" x14ac:dyDescent="0.25">
      <c r="A33" s="1"/>
      <c r="B33" s="1"/>
      <c r="C33" s="1"/>
      <c r="D33" s="1"/>
      <c r="E33" s="1" t="s">
        <v>56</v>
      </c>
      <c r="F33" s="1"/>
      <c r="G33" s="11">
        <f>ROUND(SUM(G28:G32),5)</f>
        <v>212595.38</v>
      </c>
      <c r="H33" s="11">
        <f>ROUND(SUM(H28:H32),5)</f>
        <v>226935</v>
      </c>
      <c r="I33" s="11">
        <f t="shared" si="4"/>
        <v>-14339.62</v>
      </c>
      <c r="J33" s="24">
        <f t="shared" si="5"/>
        <v>0.93681000000000003</v>
      </c>
    </row>
    <row r="34" spans="1:10" ht="15.75" thickBot="1" x14ac:dyDescent="0.3">
      <c r="A34" s="1"/>
      <c r="B34" s="1"/>
      <c r="C34" s="1"/>
      <c r="D34" s="1"/>
      <c r="E34" s="1" t="s">
        <v>39</v>
      </c>
      <c r="F34" s="1"/>
      <c r="G34" s="11">
        <v>76579.87</v>
      </c>
      <c r="H34" s="11">
        <v>79689</v>
      </c>
      <c r="I34" s="11">
        <f t="shared" si="4"/>
        <v>-3109.13</v>
      </c>
      <c r="J34" s="24">
        <f t="shared" si="5"/>
        <v>0.96097999999999995</v>
      </c>
    </row>
    <row r="35" spans="1:10" ht="15.75" thickBot="1" x14ac:dyDescent="0.3">
      <c r="A35" s="1"/>
      <c r="B35" s="1"/>
      <c r="C35" s="1"/>
      <c r="D35" s="1" t="s">
        <v>40</v>
      </c>
      <c r="E35" s="1"/>
      <c r="F35" s="1"/>
      <c r="G35" s="13">
        <f>ROUND(SUM(G26:G27)+SUM(G33:G34),5)</f>
        <v>309400.18</v>
      </c>
      <c r="H35" s="13">
        <f>ROUND(SUM(H26:H27)+SUM(H33:H34),5)</f>
        <v>356374</v>
      </c>
      <c r="I35" s="13">
        <f t="shared" si="4"/>
        <v>-46973.82</v>
      </c>
      <c r="J35" s="26">
        <f t="shared" si="5"/>
        <v>0.86819000000000002</v>
      </c>
    </row>
    <row r="36" spans="1:10" x14ac:dyDescent="0.25">
      <c r="A36" s="1"/>
      <c r="B36" s="1" t="s">
        <v>41</v>
      </c>
      <c r="C36" s="1"/>
      <c r="D36" s="1"/>
      <c r="E36" s="1"/>
      <c r="F36" s="1"/>
      <c r="G36" s="11">
        <f>ROUND(G7+G25-G35,5)</f>
        <v>34710.980000000003</v>
      </c>
      <c r="H36" s="11">
        <f>ROUND(H7+H25-H35,5)</f>
        <v>26560</v>
      </c>
      <c r="I36" s="11">
        <f t="shared" si="4"/>
        <v>8150.98</v>
      </c>
      <c r="J36" s="24">
        <f t="shared" si="5"/>
        <v>1.3068900000000001</v>
      </c>
    </row>
    <row r="37" spans="1:10" x14ac:dyDescent="0.25">
      <c r="A37" s="1"/>
      <c r="B37" s="1" t="s">
        <v>42</v>
      </c>
      <c r="C37" s="1"/>
      <c r="D37" s="1"/>
      <c r="E37" s="1"/>
      <c r="F37" s="1"/>
      <c r="G37" s="11"/>
      <c r="H37" s="11"/>
      <c r="I37" s="11"/>
      <c r="J37" s="24"/>
    </row>
    <row r="38" spans="1:10" x14ac:dyDescent="0.25">
      <c r="A38" s="1"/>
      <c r="B38" s="1"/>
      <c r="C38" s="1" t="s">
        <v>43</v>
      </c>
      <c r="D38" s="1"/>
      <c r="E38" s="1"/>
      <c r="F38" s="1"/>
      <c r="G38" s="11"/>
      <c r="H38" s="11"/>
      <c r="I38" s="11"/>
      <c r="J38" s="24"/>
    </row>
    <row r="39" spans="1:10" x14ac:dyDescent="0.25">
      <c r="A39" s="1"/>
      <c r="B39" s="1"/>
      <c r="C39" s="1"/>
      <c r="D39" s="1" t="s">
        <v>44</v>
      </c>
      <c r="E39" s="1"/>
      <c r="F39" s="1"/>
      <c r="G39" s="11"/>
      <c r="H39" s="11"/>
      <c r="I39" s="11"/>
      <c r="J39" s="24"/>
    </row>
    <row r="40" spans="1:10" x14ac:dyDescent="0.25">
      <c r="A40" s="1"/>
      <c r="B40" s="1"/>
      <c r="C40" s="1"/>
      <c r="D40" s="1"/>
      <c r="E40" s="1" t="s">
        <v>45</v>
      </c>
      <c r="F40" s="1"/>
      <c r="G40" s="11">
        <v>13750</v>
      </c>
      <c r="H40" s="11">
        <v>21000</v>
      </c>
      <c r="I40" s="11">
        <f>ROUND((G40-H40),5)</f>
        <v>-7250</v>
      </c>
      <c r="J40" s="24">
        <f>ROUND(IF(H40=0, IF(G40=0, 0, 1), G40/H40),5)</f>
        <v>0.65476000000000001</v>
      </c>
    </row>
    <row r="41" spans="1:10" x14ac:dyDescent="0.25">
      <c r="A41" s="1"/>
      <c r="B41" s="1"/>
      <c r="C41" s="1"/>
      <c r="D41" s="1"/>
      <c r="E41" s="1" t="s">
        <v>46</v>
      </c>
      <c r="F41" s="1"/>
      <c r="G41" s="11">
        <v>21411.78</v>
      </c>
      <c r="H41" s="11">
        <v>21930</v>
      </c>
      <c r="I41" s="11">
        <f>ROUND((G41-H41),5)</f>
        <v>-518.22</v>
      </c>
      <c r="J41" s="24">
        <f>ROUND(IF(H41=0, IF(G41=0, 0, 1), G41/H41),5)</f>
        <v>0.97636999999999996</v>
      </c>
    </row>
    <row r="42" spans="1:10" x14ac:dyDescent="0.25">
      <c r="A42" s="1"/>
      <c r="B42" s="1"/>
      <c r="C42" s="1"/>
      <c r="D42" s="1"/>
      <c r="E42" s="1" t="s">
        <v>96</v>
      </c>
      <c r="F42" s="1"/>
      <c r="G42" s="11">
        <v>6000</v>
      </c>
      <c r="H42" s="11">
        <v>15000</v>
      </c>
      <c r="I42" s="11">
        <f>ROUND((G42-H42),5)</f>
        <v>-9000</v>
      </c>
      <c r="J42" s="24">
        <f>ROUND(IF(H42=0, IF(G42=0, 0, 1), G42/H42),5)</f>
        <v>0.4</v>
      </c>
    </row>
    <row r="43" spans="1:10" ht="15.75" thickBot="1" x14ac:dyDescent="0.3">
      <c r="A43" s="1"/>
      <c r="B43" s="1"/>
      <c r="C43" s="1"/>
      <c r="D43" s="1"/>
      <c r="E43" s="1" t="s">
        <v>47</v>
      </c>
      <c r="F43" s="1"/>
      <c r="G43" s="11">
        <v>30.62</v>
      </c>
      <c r="H43" s="11"/>
      <c r="I43" s="11"/>
      <c r="J43" s="24"/>
    </row>
    <row r="44" spans="1:10" ht="15.75" thickBot="1" x14ac:dyDescent="0.3">
      <c r="A44" s="1"/>
      <c r="B44" s="1"/>
      <c r="C44" s="1"/>
      <c r="D44" s="1" t="s">
        <v>48</v>
      </c>
      <c r="E44" s="1"/>
      <c r="F44" s="1"/>
      <c r="G44" s="13">
        <f>ROUND(SUM(G39:G43),5)</f>
        <v>41192.400000000001</v>
      </c>
      <c r="H44" s="13">
        <f>ROUND(SUM(H39:H43),5)</f>
        <v>57930</v>
      </c>
      <c r="I44" s="13">
        <f>ROUND((G44-H44),5)</f>
        <v>-16737.599999999999</v>
      </c>
      <c r="J44" s="26">
        <f>ROUND(IF(H44=0, IF(G44=0, 0, 1), G44/H44),5)</f>
        <v>0.71106999999999998</v>
      </c>
    </row>
    <row r="45" spans="1:10" x14ac:dyDescent="0.25">
      <c r="A45" s="1"/>
      <c r="B45" s="1"/>
      <c r="C45" s="1" t="s">
        <v>49</v>
      </c>
      <c r="D45" s="1"/>
      <c r="E45" s="1"/>
      <c r="F45" s="1"/>
      <c r="G45" s="11">
        <f>ROUND(G38+G44,5)</f>
        <v>41192.400000000001</v>
      </c>
      <c r="H45" s="11">
        <f>ROUND(H38+H44,5)</f>
        <v>57930</v>
      </c>
      <c r="I45" s="11">
        <f>ROUND((G45-H45),5)</f>
        <v>-16737.599999999999</v>
      </c>
      <c r="J45" s="24">
        <f>ROUND(IF(H45=0, IF(G45=0, 0, 1), G45/H45),5)</f>
        <v>0.71106999999999998</v>
      </c>
    </row>
    <row r="46" spans="1:10" x14ac:dyDescent="0.25">
      <c r="A46" s="1"/>
      <c r="B46" s="1"/>
      <c r="C46" s="1" t="s">
        <v>50</v>
      </c>
      <c r="D46" s="1"/>
      <c r="E46" s="1"/>
      <c r="F46" s="1"/>
      <c r="G46" s="11"/>
      <c r="H46" s="11"/>
      <c r="I46" s="11"/>
      <c r="J46" s="24"/>
    </row>
    <row r="47" spans="1:10" x14ac:dyDescent="0.25">
      <c r="A47" s="1"/>
      <c r="B47" s="1"/>
      <c r="C47" s="1"/>
      <c r="D47" s="1" t="s">
        <v>51</v>
      </c>
      <c r="E47" s="1"/>
      <c r="F47" s="1"/>
      <c r="G47" s="11"/>
      <c r="H47" s="11"/>
      <c r="I47" s="11"/>
      <c r="J47" s="24"/>
    </row>
    <row r="48" spans="1:10" x14ac:dyDescent="0.25">
      <c r="A48" s="1"/>
      <c r="B48" s="1"/>
      <c r="C48" s="1"/>
      <c r="D48" s="1"/>
      <c r="E48" s="1" t="s">
        <v>204</v>
      </c>
      <c r="F48" s="1"/>
      <c r="G48" s="11">
        <v>0</v>
      </c>
      <c r="H48" s="11"/>
      <c r="I48" s="11"/>
      <c r="J48" s="24"/>
    </row>
    <row r="49" spans="1:10" ht="15.75" thickBot="1" x14ac:dyDescent="0.3">
      <c r="A49" s="1"/>
      <c r="B49" s="1"/>
      <c r="C49" s="1"/>
      <c r="D49" s="1"/>
      <c r="E49" s="1" t="s">
        <v>202</v>
      </c>
      <c r="F49" s="1"/>
      <c r="G49" s="12">
        <v>2062.7199999999998</v>
      </c>
      <c r="H49" s="11"/>
      <c r="I49" s="11"/>
      <c r="J49" s="24"/>
    </row>
    <row r="50" spans="1:10" x14ac:dyDescent="0.25">
      <c r="A50" s="1"/>
      <c r="B50" s="1"/>
      <c r="C50" s="1"/>
      <c r="D50" s="1" t="s">
        <v>201</v>
      </c>
      <c r="E50" s="1"/>
      <c r="F50" s="1"/>
      <c r="G50" s="11">
        <f>ROUND(SUM(G47:G49),5)</f>
        <v>2062.7199999999998</v>
      </c>
      <c r="H50" s="11"/>
      <c r="I50" s="11"/>
      <c r="J50" s="24"/>
    </row>
    <row r="51" spans="1:10" ht="15.75" thickBot="1" x14ac:dyDescent="0.3">
      <c r="A51" s="1"/>
      <c r="B51" s="1"/>
      <c r="C51" s="1"/>
      <c r="D51" s="1" t="s">
        <v>110</v>
      </c>
      <c r="E51" s="1"/>
      <c r="F51" s="1"/>
      <c r="G51" s="11">
        <v>41500</v>
      </c>
      <c r="H51" s="11">
        <v>41500</v>
      </c>
      <c r="I51" s="11">
        <f>ROUND((G51-H51),5)</f>
        <v>0</v>
      </c>
      <c r="J51" s="24">
        <f>ROUND(IF(H51=0, IF(G51=0, 0, 1), G51/H51),5)</f>
        <v>1</v>
      </c>
    </row>
    <row r="52" spans="1:10" ht="15.75" thickBot="1" x14ac:dyDescent="0.3">
      <c r="A52" s="1"/>
      <c r="B52" s="1"/>
      <c r="C52" s="1" t="s">
        <v>52</v>
      </c>
      <c r="D52" s="1"/>
      <c r="E52" s="1"/>
      <c r="F52" s="1"/>
      <c r="G52" s="14">
        <f>ROUND(G46+SUM(G50:G51),5)</f>
        <v>43562.720000000001</v>
      </c>
      <c r="H52" s="14">
        <f>ROUND(H46+SUM(H50:H51),5)</f>
        <v>41500</v>
      </c>
      <c r="I52" s="14">
        <f>ROUND((G52-H52),5)</f>
        <v>2062.7199999999998</v>
      </c>
      <c r="J52" s="27">
        <f>ROUND(IF(H52=0, IF(G52=0, 0, 1), G52/H52),5)</f>
        <v>1.0497000000000001</v>
      </c>
    </row>
    <row r="53" spans="1:10" ht="15.75" thickBot="1" x14ac:dyDescent="0.3">
      <c r="A53" s="1"/>
      <c r="B53" s="1" t="s">
        <v>53</v>
      </c>
      <c r="C53" s="1"/>
      <c r="D53" s="1"/>
      <c r="E53" s="1"/>
      <c r="F53" s="1"/>
      <c r="G53" s="14">
        <f>ROUND(G37+G45-G52,5)</f>
        <v>-2370.3200000000002</v>
      </c>
      <c r="H53" s="14">
        <f>ROUND(H37+H45-H52,5)</f>
        <v>16430</v>
      </c>
      <c r="I53" s="14">
        <f>ROUND((G53-H53),5)</f>
        <v>-18800.32</v>
      </c>
      <c r="J53" s="27">
        <f>ROUND(IF(H53=0, IF(G53=0, 0, 1), G53/H53),5)</f>
        <v>-0.14427000000000001</v>
      </c>
    </row>
    <row r="54" spans="1:10" ht="15.75" thickBot="1" x14ac:dyDescent="0.3">
      <c r="A54" s="1" t="s">
        <v>54</v>
      </c>
      <c r="B54" s="1"/>
      <c r="C54" s="1"/>
      <c r="D54" s="1"/>
      <c r="E54" s="1"/>
      <c r="F54" s="1"/>
      <c r="G54" s="15">
        <f>ROUND(G36+G53,5)</f>
        <v>32340.66</v>
      </c>
      <c r="H54" s="15">
        <f>ROUND(H36+H53,5)</f>
        <v>42990</v>
      </c>
      <c r="I54" s="15">
        <f>ROUND((G54-H54),5)</f>
        <v>-10649.34</v>
      </c>
      <c r="J54" s="28">
        <f>ROUND(IF(H54=0, IF(G54=0, 0, 1), G54/H54),5)</f>
        <v>0.75227999999999995</v>
      </c>
    </row>
    <row r="55" spans="1:10" ht="15.75" thickTop="1" x14ac:dyDescent="0.25">
      <c r="A55" s="1"/>
      <c r="B55" s="1"/>
      <c r="C55" s="1"/>
      <c r="D55" s="1"/>
      <c r="E55" s="1"/>
      <c r="F55" s="1"/>
      <c r="G55" s="18"/>
      <c r="H55" s="18"/>
      <c r="I55" s="18"/>
      <c r="J55" s="46"/>
    </row>
    <row r="56" spans="1:10" x14ac:dyDescent="0.25">
      <c r="A56" s="2"/>
      <c r="B56" s="2"/>
      <c r="C56" s="30" t="s">
        <v>137</v>
      </c>
      <c r="D56" s="2"/>
      <c r="E56" s="2"/>
      <c r="F56" s="2"/>
      <c r="G56" s="49">
        <f>+'YTD Cafe vs Budget'!G45</f>
        <v>-23511.71</v>
      </c>
      <c r="H56" s="49">
        <f>+'YTD Cafe vs Budget'!H45</f>
        <v>-14105</v>
      </c>
      <c r="I56" s="49">
        <f>+'YTD Cafe vs Budget'!I45</f>
        <v>-9406.7099999999991</v>
      </c>
      <c r="J56" s="24">
        <f>ROUND(IF(H56=0, IF(G56=0, 0, 1), G56/H56),5)</f>
        <v>1.6669099999999999</v>
      </c>
    </row>
    <row r="57" spans="1:10" ht="15.75" thickBot="1" x14ac:dyDescent="0.3">
      <c r="A57" s="2"/>
      <c r="B57" s="2"/>
      <c r="C57" s="30" t="s">
        <v>138</v>
      </c>
      <c r="D57" s="2"/>
      <c r="E57" s="2"/>
      <c r="F57" s="31"/>
      <c r="G57" s="49">
        <f>+'YTD Events vs Budget'!I61</f>
        <v>-409.92</v>
      </c>
      <c r="H57" s="49">
        <f>+'YTD Events vs Budget'!J61</f>
        <v>3602.56</v>
      </c>
      <c r="I57" s="49">
        <f>+'YTD Events vs Budget'!K61</f>
        <v>-4012.48</v>
      </c>
      <c r="J57" s="50">
        <f>ROUND(IF(H57=0, IF(G57=0, 0, 1), G57/H57),5)</f>
        <v>-0.11379</v>
      </c>
    </row>
    <row r="58" spans="1:10" ht="15.75" thickBot="1" x14ac:dyDescent="0.3">
      <c r="A58" s="33"/>
      <c r="B58" s="33"/>
      <c r="C58" s="33"/>
      <c r="D58" s="33" t="s">
        <v>136</v>
      </c>
      <c r="E58" s="33"/>
      <c r="F58" s="31"/>
      <c r="G58" s="15">
        <f>SUM(G54:G57)</f>
        <v>8419.0300000000007</v>
      </c>
      <c r="H58" s="15">
        <f>SUM(H54:H57)</f>
        <v>32487.56</v>
      </c>
      <c r="I58" s="15">
        <f>SUM(I54:I57)</f>
        <v>-24068.53</v>
      </c>
      <c r="J58" s="28">
        <f>ROUND(IF(H58=0, IF(G58=0, 0, 1), G58/H58),5)</f>
        <v>0.25914999999999999</v>
      </c>
    </row>
    <row r="59" spans="1:10" ht="15.75" thickTop="1" x14ac:dyDescent="0.25"/>
  </sheetData>
  <printOptions horizontalCentered="1"/>
  <pageMargins left="0.25" right="0.25" top="0.75" bottom="0.75" header="0.3" footer="0.3"/>
  <pageSetup scale="79" orientation="portrait" horizontalDpi="1200" verticalDpi="1200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A95B-8EF2-4979-A81E-F987BFBBE592}">
  <sheetPr>
    <pageSetUpPr fitToPage="1"/>
  </sheetPr>
  <dimension ref="A1:L59"/>
  <sheetViews>
    <sheetView workbookViewId="0">
      <pane xSplit="7" ySplit="6" topLeftCell="H37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5" x14ac:dyDescent="0.25"/>
  <cols>
    <col min="1" max="6" width="4.7109375" style="3" customWidth="1"/>
    <col min="7" max="7" width="31.7109375" style="9" customWidth="1"/>
    <col min="8" max="10" width="11.7109375" style="9" customWidth="1"/>
  </cols>
  <sheetData>
    <row r="1" spans="1:10" ht="20.25" x14ac:dyDescent="0.3">
      <c r="A1" s="7" t="s">
        <v>5</v>
      </c>
    </row>
    <row r="2" spans="1:10" ht="18" x14ac:dyDescent="0.25">
      <c r="A2" s="63" t="s">
        <v>315</v>
      </c>
    </row>
    <row r="3" spans="1:10" ht="20.25" x14ac:dyDescent="0.3">
      <c r="A3" s="42" t="str">
        <f>+Cover!A10</f>
        <v>November 2020</v>
      </c>
    </row>
    <row r="4" spans="1:10" ht="15.75" thickBot="1" x14ac:dyDescent="0.3"/>
    <row r="5" spans="1:10" ht="16.5" hidden="1" thickTop="1" thickBot="1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127</v>
      </c>
      <c r="G5" s="10" t="s">
        <v>13</v>
      </c>
      <c r="H5" s="10" t="s">
        <v>14</v>
      </c>
      <c r="I5" s="10" t="s">
        <v>15</v>
      </c>
      <c r="J5" s="10" t="s">
        <v>16</v>
      </c>
    </row>
    <row r="6" spans="1:10" s="86" customFormat="1" ht="28.5" customHeight="1" thickTop="1" thickBot="1" x14ac:dyDescent="0.3">
      <c r="A6" s="85"/>
      <c r="B6" s="85"/>
      <c r="C6" s="85"/>
      <c r="D6" s="85"/>
      <c r="E6" s="85"/>
      <c r="F6" s="85"/>
      <c r="G6" s="85"/>
      <c r="H6" s="84" t="s">
        <v>372</v>
      </c>
      <c r="I6" s="84" t="s">
        <v>381</v>
      </c>
      <c r="J6" s="84" t="s">
        <v>97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"/>
      <c r="H7" s="70"/>
      <c r="I7" s="70"/>
      <c r="J7" s="70"/>
    </row>
    <row r="8" spans="1:10" x14ac:dyDescent="0.25">
      <c r="A8" s="1"/>
      <c r="B8" s="1"/>
      <c r="C8" s="1"/>
      <c r="D8" s="1" t="s">
        <v>20</v>
      </c>
      <c r="E8" s="1"/>
      <c r="F8" s="1"/>
      <c r="G8" s="1"/>
      <c r="H8" s="70"/>
      <c r="I8" s="70"/>
      <c r="J8" s="70"/>
    </row>
    <row r="9" spans="1:10" x14ac:dyDescent="0.25">
      <c r="A9" s="1"/>
      <c r="B9" s="1"/>
      <c r="C9" s="1"/>
      <c r="D9" s="1"/>
      <c r="E9" s="1" t="s">
        <v>156</v>
      </c>
      <c r="F9" s="1"/>
      <c r="G9" s="1"/>
      <c r="H9" s="70"/>
      <c r="I9" s="70"/>
      <c r="J9" s="70"/>
    </row>
    <row r="10" spans="1:10" x14ac:dyDescent="0.25">
      <c r="A10" s="1"/>
      <c r="B10" s="1"/>
      <c r="C10" s="1"/>
      <c r="D10" s="1"/>
      <c r="E10" s="1"/>
      <c r="F10" s="1" t="s">
        <v>21</v>
      </c>
      <c r="G10" s="1"/>
      <c r="H10" s="70">
        <v>20033</v>
      </c>
      <c r="I10" s="70">
        <v>20668.5</v>
      </c>
      <c r="J10" s="70">
        <f t="shared" ref="J10:J15" si="0">ROUND((H10-I10),5)</f>
        <v>-635.5</v>
      </c>
    </row>
    <row r="11" spans="1:10" x14ac:dyDescent="0.25">
      <c r="A11" s="1"/>
      <c r="B11" s="1"/>
      <c r="C11" s="1"/>
      <c r="D11" s="1"/>
      <c r="E11" s="1"/>
      <c r="F11" s="1" t="s">
        <v>22</v>
      </c>
      <c r="G11" s="1"/>
      <c r="H11" s="70">
        <v>45741</v>
      </c>
      <c r="I11" s="70">
        <v>46254.5</v>
      </c>
      <c r="J11" s="70">
        <f t="shared" si="0"/>
        <v>-513.5</v>
      </c>
    </row>
    <row r="12" spans="1:10" x14ac:dyDescent="0.25">
      <c r="A12" s="1"/>
      <c r="B12" s="1"/>
      <c r="C12" s="1"/>
      <c r="D12" s="1"/>
      <c r="E12" s="1"/>
      <c r="F12" s="1" t="s">
        <v>105</v>
      </c>
      <c r="G12" s="1"/>
      <c r="H12" s="70">
        <v>1220</v>
      </c>
      <c r="I12" s="70">
        <v>1006</v>
      </c>
      <c r="J12" s="70">
        <f t="shared" si="0"/>
        <v>214</v>
      </c>
    </row>
    <row r="13" spans="1:10" ht="15.75" thickBot="1" x14ac:dyDescent="0.3">
      <c r="A13" s="1"/>
      <c r="B13" s="1"/>
      <c r="C13" s="1"/>
      <c r="D13" s="1"/>
      <c r="E13" s="1"/>
      <c r="F13" s="1" t="s">
        <v>199</v>
      </c>
      <c r="G13" s="1"/>
      <c r="H13" s="94">
        <v>1180</v>
      </c>
      <c r="I13" s="94">
        <v>953</v>
      </c>
      <c r="J13" s="94">
        <f t="shared" si="0"/>
        <v>227</v>
      </c>
    </row>
    <row r="14" spans="1:10" x14ac:dyDescent="0.25">
      <c r="A14" s="1"/>
      <c r="B14" s="1"/>
      <c r="C14" s="1"/>
      <c r="D14" s="1"/>
      <c r="E14" s="1" t="s">
        <v>157</v>
      </c>
      <c r="F14" s="1"/>
      <c r="G14" s="1"/>
      <c r="H14" s="70">
        <f>ROUND(SUM(H9:H13),5)</f>
        <v>68174</v>
      </c>
      <c r="I14" s="70">
        <f>ROUND(SUM(I9:I13),5)</f>
        <v>68882</v>
      </c>
      <c r="J14" s="70">
        <f t="shared" si="0"/>
        <v>-708</v>
      </c>
    </row>
    <row r="15" spans="1:10" x14ac:dyDescent="0.25">
      <c r="A15" s="1"/>
      <c r="B15" s="1"/>
      <c r="C15" s="1"/>
      <c r="D15" s="1"/>
      <c r="E15" s="1" t="s">
        <v>24</v>
      </c>
      <c r="F15" s="1"/>
      <c r="G15" s="1"/>
      <c r="H15" s="70">
        <v>681.5</v>
      </c>
      <c r="I15" s="70">
        <v>630</v>
      </c>
      <c r="J15" s="70">
        <f t="shared" si="0"/>
        <v>51.5</v>
      </c>
    </row>
    <row r="16" spans="1:10" x14ac:dyDescent="0.25">
      <c r="A16" s="1"/>
      <c r="B16" s="1"/>
      <c r="C16" s="1"/>
      <c r="D16" s="1"/>
      <c r="E16" s="1" t="s">
        <v>26</v>
      </c>
      <c r="F16" s="1"/>
      <c r="G16" s="1"/>
      <c r="H16" s="70"/>
      <c r="I16" s="70"/>
      <c r="J16" s="70"/>
    </row>
    <row r="17" spans="1:10" x14ac:dyDescent="0.25">
      <c r="A17" s="1"/>
      <c r="B17" s="1"/>
      <c r="C17" s="1"/>
      <c r="D17" s="1"/>
      <c r="E17" s="1"/>
      <c r="F17" s="1" t="s">
        <v>232</v>
      </c>
      <c r="G17" s="1"/>
      <c r="H17" s="70"/>
      <c r="I17" s="70"/>
      <c r="J17" s="70"/>
    </row>
    <row r="18" spans="1:10" x14ac:dyDescent="0.25">
      <c r="A18" s="1"/>
      <c r="B18" s="1"/>
      <c r="C18" s="1"/>
      <c r="D18" s="1"/>
      <c r="E18" s="1"/>
      <c r="F18" s="1"/>
      <c r="G18" s="1" t="s">
        <v>302</v>
      </c>
      <c r="H18" s="70">
        <v>3442.5</v>
      </c>
      <c r="I18" s="70">
        <v>2372</v>
      </c>
      <c r="J18" s="70">
        <f>ROUND((H18-I18),5)</f>
        <v>1070.5</v>
      </c>
    </row>
    <row r="19" spans="1:10" ht="15.75" thickBot="1" x14ac:dyDescent="0.3">
      <c r="A19" s="1"/>
      <c r="B19" s="1"/>
      <c r="C19" s="1"/>
      <c r="D19" s="1"/>
      <c r="E19" s="1"/>
      <c r="F19" s="1"/>
      <c r="G19" s="1" t="s">
        <v>303</v>
      </c>
      <c r="H19" s="70">
        <v>168</v>
      </c>
      <c r="I19" s="70">
        <v>190.31</v>
      </c>
      <c r="J19" s="70">
        <f>ROUND((H19-I19),5)</f>
        <v>-22.31</v>
      </c>
    </row>
    <row r="20" spans="1:10" ht="15.75" thickBot="1" x14ac:dyDescent="0.3">
      <c r="A20" s="1"/>
      <c r="B20" s="1"/>
      <c r="C20" s="1"/>
      <c r="D20" s="1"/>
      <c r="E20" s="1"/>
      <c r="F20" s="1" t="s">
        <v>304</v>
      </c>
      <c r="G20" s="1"/>
      <c r="H20" s="72">
        <f>ROUND(SUM(H17:H19),5)</f>
        <v>3610.5</v>
      </c>
      <c r="I20" s="72">
        <f>ROUND(SUM(I17:I19),5)</f>
        <v>2562.31</v>
      </c>
      <c r="J20" s="72">
        <f>ROUND((H20-I20),5)</f>
        <v>1048.19</v>
      </c>
    </row>
    <row r="21" spans="1:10" ht="15.75" thickBot="1" x14ac:dyDescent="0.3">
      <c r="A21" s="1"/>
      <c r="B21" s="1"/>
      <c r="C21" s="1"/>
      <c r="D21" s="1"/>
      <c r="E21" s="1" t="s">
        <v>234</v>
      </c>
      <c r="F21" s="1"/>
      <c r="G21" s="1"/>
      <c r="H21" s="71">
        <f>ROUND(H16+H20,5)</f>
        <v>3610.5</v>
      </c>
      <c r="I21" s="71">
        <f>ROUND(I16+I20,5)</f>
        <v>2562.31</v>
      </c>
      <c r="J21" s="71">
        <f>ROUND((H21-I21),5)</f>
        <v>1048.19</v>
      </c>
    </row>
    <row r="22" spans="1:10" x14ac:dyDescent="0.25">
      <c r="A22" s="1"/>
      <c r="B22" s="1"/>
      <c r="C22" s="1"/>
      <c r="D22" s="1" t="s">
        <v>27</v>
      </c>
      <c r="E22" s="1"/>
      <c r="F22" s="1"/>
      <c r="G22" s="1"/>
      <c r="H22" s="70">
        <f>ROUND(H8+SUM(H14:H15)+H21,5)</f>
        <v>72466</v>
      </c>
      <c r="I22" s="70">
        <f>ROUND(I8+SUM(I14:I15)+I21,5)</f>
        <v>72074.31</v>
      </c>
      <c r="J22" s="70">
        <f>ROUND((H22-I22),5)</f>
        <v>391.69</v>
      </c>
    </row>
    <row r="23" spans="1:10" x14ac:dyDescent="0.25">
      <c r="A23" s="1"/>
      <c r="B23" s="1"/>
      <c r="C23" s="1"/>
      <c r="D23" s="1" t="s">
        <v>28</v>
      </c>
      <c r="E23" s="1"/>
      <c r="F23" s="1"/>
      <c r="G23" s="1"/>
      <c r="H23" s="70"/>
      <c r="I23" s="70"/>
      <c r="J23" s="70"/>
    </row>
    <row r="24" spans="1:10" x14ac:dyDescent="0.25">
      <c r="A24" s="1"/>
      <c r="B24" s="1"/>
      <c r="C24" s="1"/>
      <c r="D24" s="1"/>
      <c r="E24" s="1" t="s">
        <v>29</v>
      </c>
      <c r="F24" s="1"/>
      <c r="G24" s="1"/>
      <c r="H24" s="70">
        <v>145</v>
      </c>
      <c r="I24" s="70">
        <v>1213.77</v>
      </c>
      <c r="J24" s="70">
        <f>ROUND((H24-I24),5)</f>
        <v>-1068.77</v>
      </c>
    </row>
    <row r="25" spans="1:10" x14ac:dyDescent="0.25">
      <c r="A25" s="1"/>
      <c r="B25" s="1"/>
      <c r="C25" s="1"/>
      <c r="D25" s="1"/>
      <c r="E25" s="1" t="s">
        <v>31</v>
      </c>
      <c r="F25" s="1"/>
      <c r="G25" s="1"/>
      <c r="H25" s="70">
        <v>232.86</v>
      </c>
      <c r="I25" s="70">
        <v>296.60000000000002</v>
      </c>
      <c r="J25" s="70">
        <f>ROUND((H25-I25),5)</f>
        <v>-63.74</v>
      </c>
    </row>
    <row r="26" spans="1:10" ht="15.75" thickBot="1" x14ac:dyDescent="0.3">
      <c r="A26" s="1"/>
      <c r="B26" s="1"/>
      <c r="C26" s="1"/>
      <c r="D26" s="1"/>
      <c r="E26" s="1" t="s">
        <v>33</v>
      </c>
      <c r="F26" s="1"/>
      <c r="G26" s="1"/>
      <c r="H26" s="70">
        <v>293.70999999999998</v>
      </c>
      <c r="I26" s="70">
        <v>0</v>
      </c>
      <c r="J26" s="70">
        <f>ROUND((H26-I26),5)</f>
        <v>293.70999999999998</v>
      </c>
    </row>
    <row r="27" spans="1:10" ht="15.75" thickBot="1" x14ac:dyDescent="0.3">
      <c r="A27" s="1"/>
      <c r="B27" s="1"/>
      <c r="C27" s="1"/>
      <c r="D27" s="1" t="s">
        <v>34</v>
      </c>
      <c r="E27" s="1"/>
      <c r="F27" s="1"/>
      <c r="G27" s="1"/>
      <c r="H27" s="71">
        <f>ROUND(SUM(H23:H26),5)</f>
        <v>671.57</v>
      </c>
      <c r="I27" s="71">
        <f>ROUND(SUM(I23:I26),5)</f>
        <v>1510.37</v>
      </c>
      <c r="J27" s="71">
        <f>ROUND((H27-I27),5)</f>
        <v>-838.8</v>
      </c>
    </row>
    <row r="28" spans="1:10" x14ac:dyDescent="0.25">
      <c r="A28" s="1"/>
      <c r="B28" s="1"/>
      <c r="C28" s="1" t="s">
        <v>35</v>
      </c>
      <c r="D28" s="1"/>
      <c r="E28" s="1"/>
      <c r="F28" s="1"/>
      <c r="G28" s="1"/>
      <c r="H28" s="70">
        <f>ROUND(H22-H27,5)</f>
        <v>71794.429999999993</v>
      </c>
      <c r="I28" s="70">
        <f>ROUND(I22-I27,5)</f>
        <v>70563.94</v>
      </c>
      <c r="J28" s="70">
        <f>ROUND((H28-I28),5)</f>
        <v>1230.49</v>
      </c>
    </row>
    <row r="29" spans="1:10" x14ac:dyDescent="0.25">
      <c r="A29" s="1"/>
      <c r="B29" s="1"/>
      <c r="C29" s="1"/>
      <c r="D29" s="1" t="s">
        <v>36</v>
      </c>
      <c r="E29" s="1"/>
      <c r="F29" s="1"/>
      <c r="G29" s="1"/>
      <c r="H29" s="70"/>
      <c r="I29" s="70"/>
      <c r="J29" s="70"/>
    </row>
    <row r="30" spans="1:10" x14ac:dyDescent="0.25">
      <c r="A30" s="1"/>
      <c r="B30" s="1"/>
      <c r="C30" s="1"/>
      <c r="D30" s="1"/>
      <c r="E30" s="1" t="s">
        <v>37</v>
      </c>
      <c r="F30" s="1"/>
      <c r="G30" s="1"/>
      <c r="H30" s="70">
        <v>6652.05</v>
      </c>
      <c r="I30" s="70">
        <v>3466.96</v>
      </c>
      <c r="J30" s="70">
        <f>ROUND((H30-I30),5)</f>
        <v>3185.09</v>
      </c>
    </row>
    <row r="31" spans="1:10" x14ac:dyDescent="0.25">
      <c r="A31" s="1"/>
      <c r="B31" s="1"/>
      <c r="C31" s="1"/>
      <c r="D31" s="1"/>
      <c r="E31" s="1" t="s">
        <v>38</v>
      </c>
      <c r="F31" s="1"/>
      <c r="G31" s="1"/>
      <c r="H31" s="70"/>
      <c r="I31" s="70"/>
      <c r="J31" s="70"/>
    </row>
    <row r="32" spans="1:10" x14ac:dyDescent="0.25">
      <c r="A32" s="1"/>
      <c r="B32" s="1"/>
      <c r="C32" s="1"/>
      <c r="D32" s="1"/>
      <c r="E32" s="1"/>
      <c r="F32" s="1" t="s">
        <v>55</v>
      </c>
      <c r="G32" s="1"/>
      <c r="H32" s="70">
        <v>36960.74</v>
      </c>
      <c r="I32" s="70">
        <v>41086.550000000003</v>
      </c>
      <c r="J32" s="70">
        <f t="shared" ref="J32:J38" si="1">ROUND((H32-I32),5)</f>
        <v>-4125.8100000000004</v>
      </c>
    </row>
    <row r="33" spans="1:10" x14ac:dyDescent="0.25">
      <c r="A33" s="1"/>
      <c r="B33" s="1"/>
      <c r="C33" s="1"/>
      <c r="D33" s="1"/>
      <c r="E33" s="1"/>
      <c r="F33" s="1" t="s">
        <v>244</v>
      </c>
      <c r="G33" s="1"/>
      <c r="H33" s="70">
        <v>1030</v>
      </c>
      <c r="I33" s="70">
        <v>1090</v>
      </c>
      <c r="J33" s="70">
        <f t="shared" si="1"/>
        <v>-60</v>
      </c>
    </row>
    <row r="34" spans="1:10" ht="15.75" thickBot="1" x14ac:dyDescent="0.3">
      <c r="A34" s="1"/>
      <c r="B34" s="1"/>
      <c r="C34" s="1"/>
      <c r="D34" s="1"/>
      <c r="E34" s="1"/>
      <c r="F34" s="1" t="s">
        <v>245</v>
      </c>
      <c r="G34" s="1"/>
      <c r="H34" s="94">
        <v>2645</v>
      </c>
      <c r="I34" s="94">
        <v>2127.5</v>
      </c>
      <c r="J34" s="94">
        <f t="shared" si="1"/>
        <v>517.5</v>
      </c>
    </row>
    <row r="35" spans="1:10" x14ac:dyDescent="0.25">
      <c r="A35" s="1"/>
      <c r="B35" s="1"/>
      <c r="C35" s="1"/>
      <c r="D35" s="1"/>
      <c r="E35" s="1" t="s">
        <v>56</v>
      </c>
      <c r="F35" s="1"/>
      <c r="G35" s="1"/>
      <c r="H35" s="70">
        <f>ROUND(SUM(H31:H34),5)</f>
        <v>40635.74</v>
      </c>
      <c r="I35" s="70">
        <f>ROUND(SUM(I31:I34),5)</f>
        <v>44304.05</v>
      </c>
      <c r="J35" s="70">
        <f t="shared" si="1"/>
        <v>-3668.31</v>
      </c>
    </row>
    <row r="36" spans="1:10" ht="15.75" thickBot="1" x14ac:dyDescent="0.3">
      <c r="A36" s="1"/>
      <c r="B36" s="1"/>
      <c r="C36" s="1"/>
      <c r="D36" s="1"/>
      <c r="E36" s="1" t="s">
        <v>39</v>
      </c>
      <c r="F36" s="1"/>
      <c r="G36" s="1"/>
      <c r="H36" s="70">
        <v>13121.5</v>
      </c>
      <c r="I36" s="70">
        <v>12226.68</v>
      </c>
      <c r="J36" s="70">
        <f t="shared" si="1"/>
        <v>894.82</v>
      </c>
    </row>
    <row r="37" spans="1:10" ht="15.75" thickBot="1" x14ac:dyDescent="0.3">
      <c r="A37" s="1"/>
      <c r="B37" s="1"/>
      <c r="C37" s="1"/>
      <c r="D37" s="1" t="s">
        <v>40</v>
      </c>
      <c r="E37" s="1"/>
      <c r="F37" s="1"/>
      <c r="G37" s="1"/>
      <c r="H37" s="71">
        <f>ROUND(SUM(H29:H30)+SUM(H35:H36),5)</f>
        <v>60409.29</v>
      </c>
      <c r="I37" s="71">
        <f>ROUND(SUM(I29:I30)+SUM(I35:I36),5)</f>
        <v>59997.69</v>
      </c>
      <c r="J37" s="71">
        <f t="shared" si="1"/>
        <v>411.6</v>
      </c>
    </row>
    <row r="38" spans="1:10" x14ac:dyDescent="0.25">
      <c r="A38" s="1"/>
      <c r="B38" s="1" t="s">
        <v>41</v>
      </c>
      <c r="C38" s="1"/>
      <c r="D38" s="1"/>
      <c r="E38" s="1"/>
      <c r="F38" s="1"/>
      <c r="G38" s="1"/>
      <c r="H38" s="70">
        <f>ROUND(H7+H28-H37,5)</f>
        <v>11385.14</v>
      </c>
      <c r="I38" s="70">
        <f>ROUND(I7+I28-I37,5)</f>
        <v>10566.25</v>
      </c>
      <c r="J38" s="70">
        <f t="shared" si="1"/>
        <v>818.89</v>
      </c>
    </row>
    <row r="39" spans="1:10" x14ac:dyDescent="0.25">
      <c r="A39" s="1"/>
      <c r="B39" s="1" t="s">
        <v>42</v>
      </c>
      <c r="C39" s="1"/>
      <c r="D39" s="1"/>
      <c r="E39" s="1"/>
      <c r="F39" s="1"/>
      <c r="G39" s="1"/>
      <c r="H39" s="70"/>
      <c r="I39" s="70"/>
      <c r="J39" s="70"/>
    </row>
    <row r="40" spans="1:10" x14ac:dyDescent="0.25">
      <c r="A40" s="1"/>
      <c r="B40" s="1"/>
      <c r="C40" s="1" t="s">
        <v>43</v>
      </c>
      <c r="D40" s="1"/>
      <c r="E40" s="1"/>
      <c r="F40" s="1"/>
      <c r="G40" s="1"/>
      <c r="H40" s="70"/>
      <c r="I40" s="70"/>
      <c r="J40" s="70"/>
    </row>
    <row r="41" spans="1:10" x14ac:dyDescent="0.25">
      <c r="A41" s="1"/>
      <c r="B41" s="1"/>
      <c r="C41" s="1"/>
      <c r="D41" s="1" t="s">
        <v>44</v>
      </c>
      <c r="E41" s="1"/>
      <c r="F41" s="1"/>
      <c r="G41" s="1"/>
      <c r="H41" s="70"/>
      <c r="I41" s="70"/>
      <c r="J41" s="70"/>
    </row>
    <row r="42" spans="1:10" x14ac:dyDescent="0.25">
      <c r="A42" s="1"/>
      <c r="B42" s="1"/>
      <c r="C42" s="1"/>
      <c r="D42" s="1"/>
      <c r="E42" s="1" t="s">
        <v>45</v>
      </c>
      <c r="F42" s="1"/>
      <c r="G42" s="1"/>
      <c r="H42" s="70">
        <v>2233.33</v>
      </c>
      <c r="I42" s="70">
        <v>1100</v>
      </c>
      <c r="J42" s="70">
        <f t="shared" ref="J42:J48" si="2">ROUND((H42-I42),5)</f>
        <v>1133.33</v>
      </c>
    </row>
    <row r="43" spans="1:10" x14ac:dyDescent="0.25">
      <c r="A43" s="1"/>
      <c r="B43" s="1"/>
      <c r="C43" s="1"/>
      <c r="D43" s="1"/>
      <c r="E43" s="1" t="s">
        <v>46</v>
      </c>
      <c r="F43" s="1"/>
      <c r="G43" s="1"/>
      <c r="H43" s="70">
        <v>4170</v>
      </c>
      <c r="I43" s="70">
        <v>4332</v>
      </c>
      <c r="J43" s="70">
        <f t="shared" si="2"/>
        <v>-162</v>
      </c>
    </row>
    <row r="44" spans="1:10" hidden="1" x14ac:dyDescent="0.25">
      <c r="A44" s="1"/>
      <c r="B44" s="1"/>
      <c r="C44" s="1"/>
      <c r="D44" s="1"/>
      <c r="E44" s="1" t="s">
        <v>96</v>
      </c>
      <c r="F44" s="1"/>
      <c r="G44" s="1"/>
      <c r="H44" s="70">
        <v>1500</v>
      </c>
      <c r="I44" s="70">
        <v>0</v>
      </c>
      <c r="J44" s="70">
        <f t="shared" si="2"/>
        <v>1500</v>
      </c>
    </row>
    <row r="45" spans="1:10" x14ac:dyDescent="0.25">
      <c r="A45" s="1"/>
      <c r="B45" s="1"/>
      <c r="C45" s="1"/>
      <c r="D45" s="1"/>
      <c r="E45" s="1" t="s">
        <v>323</v>
      </c>
      <c r="F45" s="1"/>
      <c r="G45" s="1"/>
      <c r="H45" s="70">
        <v>500</v>
      </c>
      <c r="I45" s="70">
        <v>0</v>
      </c>
      <c r="J45" s="70">
        <f t="shared" si="2"/>
        <v>500</v>
      </c>
    </row>
    <row r="46" spans="1:10" ht="15.75" thickBot="1" x14ac:dyDescent="0.3">
      <c r="A46" s="1"/>
      <c r="B46" s="1"/>
      <c r="C46" s="1"/>
      <c r="D46" s="1"/>
      <c r="E46" s="1" t="s">
        <v>47</v>
      </c>
      <c r="F46" s="1"/>
      <c r="G46" s="1"/>
      <c r="H46" s="70">
        <v>11.29</v>
      </c>
      <c r="I46" s="70">
        <v>8.1</v>
      </c>
      <c r="J46" s="70">
        <f t="shared" si="2"/>
        <v>3.19</v>
      </c>
    </row>
    <row r="47" spans="1:10" ht="15.75" thickBot="1" x14ac:dyDescent="0.3">
      <c r="A47" s="1"/>
      <c r="B47" s="1"/>
      <c r="C47" s="1"/>
      <c r="D47" s="1" t="s">
        <v>48</v>
      </c>
      <c r="E47" s="1"/>
      <c r="F47" s="1"/>
      <c r="G47" s="1"/>
      <c r="H47" s="71">
        <f>ROUND(SUM(H41:H46),5)</f>
        <v>8414.6200000000008</v>
      </c>
      <c r="I47" s="71">
        <f>ROUND(SUM(I41:I46),5)</f>
        <v>5440.1</v>
      </c>
      <c r="J47" s="71">
        <f t="shared" si="2"/>
        <v>2974.52</v>
      </c>
    </row>
    <row r="48" spans="1:10" x14ac:dyDescent="0.25">
      <c r="A48" s="1"/>
      <c r="B48" s="1"/>
      <c r="C48" s="1" t="s">
        <v>49</v>
      </c>
      <c r="D48" s="1"/>
      <c r="E48" s="1"/>
      <c r="F48" s="1"/>
      <c r="G48" s="1"/>
      <c r="H48" s="70">
        <f>ROUND(H40+H47,5)</f>
        <v>8414.6200000000008</v>
      </c>
      <c r="I48" s="70">
        <f>ROUND(I40+I47,5)</f>
        <v>5440.1</v>
      </c>
      <c r="J48" s="70">
        <f t="shared" si="2"/>
        <v>2974.52</v>
      </c>
    </row>
    <row r="49" spans="1:12" x14ac:dyDescent="0.25">
      <c r="A49" s="1"/>
      <c r="B49" s="1"/>
      <c r="C49" s="1" t="s">
        <v>50</v>
      </c>
      <c r="D49" s="1"/>
      <c r="E49" s="1"/>
      <c r="F49" s="1"/>
      <c r="G49" s="1"/>
      <c r="H49" s="70"/>
      <c r="I49" s="70"/>
      <c r="J49" s="70"/>
    </row>
    <row r="50" spans="1:12" x14ac:dyDescent="0.25">
      <c r="A50" s="1"/>
      <c r="B50" s="1"/>
      <c r="C50" s="1"/>
      <c r="D50" s="1" t="s">
        <v>51</v>
      </c>
      <c r="E50" s="1"/>
      <c r="F50" s="1"/>
      <c r="G50" s="1"/>
      <c r="H50" s="70">
        <v>0</v>
      </c>
      <c r="I50" s="70">
        <v>0</v>
      </c>
      <c r="J50" s="70">
        <f>ROUND((H50-I50),5)</f>
        <v>0</v>
      </c>
    </row>
    <row r="51" spans="1:12" ht="15.75" thickBot="1" x14ac:dyDescent="0.3">
      <c r="A51" s="1"/>
      <c r="B51" s="1"/>
      <c r="C51" s="1"/>
      <c r="D51" s="1" t="s">
        <v>110</v>
      </c>
      <c r="E51" s="1"/>
      <c r="F51" s="1"/>
      <c r="G51" s="1"/>
      <c r="H51" s="70">
        <v>8300</v>
      </c>
      <c r="I51" s="70">
        <v>8300</v>
      </c>
      <c r="J51" s="70">
        <f>ROUND((H51-I51),5)</f>
        <v>0</v>
      </c>
    </row>
    <row r="52" spans="1:12" ht="15.75" thickBot="1" x14ac:dyDescent="0.3">
      <c r="A52" s="1"/>
      <c r="B52" s="1"/>
      <c r="C52" s="1" t="s">
        <v>52</v>
      </c>
      <c r="D52" s="1"/>
      <c r="E52" s="1"/>
      <c r="F52" s="1"/>
      <c r="G52" s="1"/>
      <c r="H52" s="72">
        <f>ROUND(SUM(H49:H51),5)</f>
        <v>8300</v>
      </c>
      <c r="I52" s="72">
        <f>ROUND(SUM(I49:I51),5)</f>
        <v>8300</v>
      </c>
      <c r="J52" s="72">
        <f>ROUND((H52-I52),5)</f>
        <v>0</v>
      </c>
    </row>
    <row r="53" spans="1:12" ht="15.75" thickBot="1" x14ac:dyDescent="0.3">
      <c r="A53" s="1"/>
      <c r="B53" s="1" t="s">
        <v>53</v>
      </c>
      <c r="C53" s="1"/>
      <c r="D53" s="1"/>
      <c r="E53" s="1"/>
      <c r="F53" s="1"/>
      <c r="G53" s="1"/>
      <c r="H53" s="72">
        <f>ROUND(H39+H48-H52,5)</f>
        <v>114.62</v>
      </c>
      <c r="I53" s="72">
        <f>ROUND(I39+I48-I52,5)</f>
        <v>-2859.9</v>
      </c>
      <c r="J53" s="72">
        <f>ROUND((H53-I53),5)</f>
        <v>2974.52</v>
      </c>
    </row>
    <row r="54" spans="1:12" ht="15.75" thickBot="1" x14ac:dyDescent="0.3">
      <c r="A54" s="1" t="s">
        <v>54</v>
      </c>
      <c r="B54" s="1"/>
      <c r="C54" s="1"/>
      <c r="D54" s="1"/>
      <c r="E54" s="1"/>
      <c r="F54" s="1"/>
      <c r="G54" s="1"/>
      <c r="H54" s="73">
        <f>ROUND(H38+H53,5)</f>
        <v>11499.76</v>
      </c>
      <c r="I54" s="73">
        <f>ROUND(I38+I53,5)</f>
        <v>7706.35</v>
      </c>
      <c r="J54" s="73">
        <f>ROUND((H54-I54),5)</f>
        <v>3793.41</v>
      </c>
    </row>
    <row r="55" spans="1:12" ht="15.75" thickTop="1" x14ac:dyDescent="0.25">
      <c r="A55" s="1"/>
      <c r="B55" s="1"/>
      <c r="C55" s="1"/>
      <c r="D55" s="1"/>
      <c r="E55" s="1"/>
      <c r="F55" s="1"/>
      <c r="G55" s="1"/>
      <c r="H55" s="64"/>
      <c r="I55" s="64"/>
      <c r="J55" s="64"/>
    </row>
    <row r="56" spans="1:12" x14ac:dyDescent="0.25">
      <c r="A56" s="1"/>
      <c r="B56" s="1" t="s">
        <v>137</v>
      </c>
      <c r="C56" s="1"/>
      <c r="D56" s="1"/>
      <c r="E56" s="1"/>
      <c r="F56" s="1"/>
      <c r="G56" s="1"/>
      <c r="H56" s="76">
        <f>+'Mo Cafe vs Prior'!G36</f>
        <v>-2901.94</v>
      </c>
      <c r="I56" s="76">
        <f>+'Mo Cafe vs Prior'!H36</f>
        <v>-4356.3900000000003</v>
      </c>
      <c r="J56" s="74">
        <f>ROUND((H56-I56),5)</f>
        <v>1454.45</v>
      </c>
    </row>
    <row r="57" spans="1:12" ht="15.75" thickBot="1" x14ac:dyDescent="0.3">
      <c r="A57" s="1"/>
      <c r="B57" s="1" t="s">
        <v>138</v>
      </c>
      <c r="C57" s="1"/>
      <c r="D57" s="1"/>
      <c r="E57" s="1"/>
      <c r="F57" s="1"/>
      <c r="G57" s="1"/>
      <c r="H57" s="77">
        <f>+'Month Events vs Prior Yr'!H28</f>
        <v>0</v>
      </c>
      <c r="I57" s="70">
        <f>+'Month Events vs Prior Yr'!I28</f>
        <v>28.5</v>
      </c>
      <c r="J57" s="74">
        <f>ROUND((H57-I57),5)</f>
        <v>-28.5</v>
      </c>
    </row>
    <row r="58" spans="1:12" ht="15.75" thickBot="1" x14ac:dyDescent="0.3">
      <c r="A58" s="1" t="s">
        <v>314</v>
      </c>
      <c r="B58" s="1"/>
      <c r="C58" s="1"/>
      <c r="D58" s="1"/>
      <c r="E58" s="1"/>
      <c r="F58" s="1"/>
      <c r="G58" s="1"/>
      <c r="H58" s="75">
        <f>SUM(H54:H57)</f>
        <v>8597.82</v>
      </c>
      <c r="I58" s="75">
        <f>SUM(I54:I57)</f>
        <v>3378.46</v>
      </c>
      <c r="J58" s="75">
        <f>ROUND((H58-I58),5)</f>
        <v>5219.3599999999997</v>
      </c>
      <c r="L58" s="41"/>
    </row>
    <row r="59" spans="1:12" ht="15.75" thickTop="1" x14ac:dyDescent="0.25">
      <c r="A59" s="1"/>
      <c r="B59" s="1"/>
      <c r="C59" s="1"/>
      <c r="D59" s="1"/>
      <c r="E59" s="1"/>
      <c r="F59" s="1"/>
      <c r="G59" s="1"/>
      <c r="H59" s="18"/>
      <c r="I59" s="18"/>
      <c r="J59" s="18"/>
    </row>
  </sheetData>
  <phoneticPr fontId="7" type="noConversion"/>
  <conditionalFormatting sqref="H1:J55 H59:J1048576">
    <cfRule type="cellIs" dxfId="17" priority="6" operator="lessThan">
      <formula>0</formula>
    </cfRule>
  </conditionalFormatting>
  <conditionalFormatting sqref="J56">
    <cfRule type="cellIs" dxfId="16" priority="4" operator="lessThan">
      <formula>0</formula>
    </cfRule>
  </conditionalFormatting>
  <conditionalFormatting sqref="J57">
    <cfRule type="cellIs" dxfId="15" priority="3" operator="lessThan">
      <formula>0</formula>
    </cfRule>
  </conditionalFormatting>
  <conditionalFormatting sqref="J58">
    <cfRule type="cellIs" dxfId="14" priority="2" operator="lessThan">
      <formula>0</formula>
    </cfRule>
  </conditionalFormatting>
  <conditionalFormatting sqref="I57">
    <cfRule type="cellIs" dxfId="13" priority="1" operator="lessThan">
      <formula>0</formula>
    </cfRule>
  </conditionalFormatting>
  <printOptions horizontalCentered="1"/>
  <pageMargins left="0.25" right="0.25" top="0.75" bottom="0.75" header="0.3" footer="0.3"/>
  <pageSetup scale="70" orientation="portrait" horizontalDpi="1200" verticalDpi="1200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4F9D-A23B-4E21-9B46-5E9BEE593B40}">
  <sheetPr>
    <pageSetUpPr fitToPage="1"/>
  </sheetPr>
  <dimension ref="A1:J62"/>
  <sheetViews>
    <sheetView workbookViewId="0">
      <pane xSplit="7" ySplit="6" topLeftCell="H31" activePane="bottomRight" state="frozen"/>
      <selection activeCell="L28" sqref="L28"/>
      <selection pane="topRight" activeCell="L28" sqref="L28"/>
      <selection pane="bottomLeft" activeCell="L28" sqref="L28"/>
      <selection pane="bottomRight" activeCell="A53" sqref="A53"/>
    </sheetView>
  </sheetViews>
  <sheetFormatPr defaultRowHeight="15" x14ac:dyDescent="0.25"/>
  <cols>
    <col min="1" max="6" width="4.7109375" style="3" customWidth="1"/>
    <col min="7" max="7" width="38.140625" style="3" customWidth="1"/>
    <col min="8" max="10" width="11.7109375" style="9" customWidth="1"/>
  </cols>
  <sheetData>
    <row r="1" spans="1:10" ht="20.25" x14ac:dyDescent="0.3">
      <c r="A1" s="7" t="s">
        <v>5</v>
      </c>
    </row>
    <row r="2" spans="1:10" ht="18" x14ac:dyDescent="0.25">
      <c r="A2" s="63" t="s">
        <v>308</v>
      </c>
    </row>
    <row r="3" spans="1:10" ht="20.25" x14ac:dyDescent="0.3">
      <c r="A3" s="42" t="str">
        <f>+Cover!A11</f>
        <v>YTD Thru November 2020</v>
      </c>
    </row>
    <row r="4" spans="1:10" ht="15.75" thickBot="1" x14ac:dyDescent="0.3"/>
    <row r="5" spans="1:10" ht="16.5" hidden="1" thickTop="1" thickBot="1" x14ac:dyDescent="0.3">
      <c r="A5" s="2" t="s">
        <v>7</v>
      </c>
      <c r="B5" s="2" t="s">
        <v>8</v>
      </c>
      <c r="C5" s="2" t="s">
        <v>250</v>
      </c>
      <c r="D5" s="2" t="s">
        <v>9</v>
      </c>
      <c r="E5" s="2" t="s">
        <v>10</v>
      </c>
      <c r="F5" s="2" t="s">
        <v>127</v>
      </c>
      <c r="G5" s="2" t="s">
        <v>12</v>
      </c>
      <c r="H5" s="10" t="s">
        <v>13</v>
      </c>
      <c r="I5" s="10" t="s">
        <v>14</v>
      </c>
      <c r="J5" s="10" t="s">
        <v>15</v>
      </c>
    </row>
    <row r="6" spans="1:10" s="86" customFormat="1" ht="27" customHeight="1" thickTop="1" thickBot="1" x14ac:dyDescent="0.3">
      <c r="A6" s="85"/>
      <c r="B6" s="85"/>
      <c r="C6" s="85"/>
      <c r="D6" s="85"/>
      <c r="E6" s="85"/>
      <c r="F6" s="85"/>
      <c r="G6" s="85"/>
      <c r="H6" s="100" t="s">
        <v>369</v>
      </c>
      <c r="I6" s="100" t="s">
        <v>370</v>
      </c>
      <c r="J6" s="100" t="s">
        <v>97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"/>
      <c r="H7" s="70"/>
      <c r="I7" s="70"/>
      <c r="J7" s="70"/>
    </row>
    <row r="8" spans="1:10" x14ac:dyDescent="0.25">
      <c r="A8" s="1"/>
      <c r="B8" s="1"/>
      <c r="C8" s="1"/>
      <c r="D8" s="1" t="s">
        <v>20</v>
      </c>
      <c r="E8" s="1"/>
      <c r="F8" s="1"/>
      <c r="G8" s="1"/>
      <c r="H8" s="70"/>
      <c r="I8" s="70"/>
      <c r="J8" s="70"/>
    </row>
    <row r="9" spans="1:10" x14ac:dyDescent="0.25">
      <c r="A9" s="1"/>
      <c r="B9" s="1"/>
      <c r="C9" s="1"/>
      <c r="D9" s="1"/>
      <c r="E9" s="1" t="s">
        <v>156</v>
      </c>
      <c r="F9" s="1"/>
      <c r="G9" s="1"/>
      <c r="H9" s="70"/>
      <c r="I9" s="70"/>
      <c r="J9" s="70"/>
    </row>
    <row r="10" spans="1:10" x14ac:dyDescent="0.25">
      <c r="A10" s="1"/>
      <c r="B10" s="1"/>
      <c r="C10" s="1"/>
      <c r="D10" s="1"/>
      <c r="E10" s="1"/>
      <c r="F10" s="1" t="s">
        <v>21</v>
      </c>
      <c r="G10" s="1"/>
      <c r="H10" s="70">
        <v>218803.7</v>
      </c>
      <c r="I10" s="70">
        <v>231216.6</v>
      </c>
      <c r="J10" s="70">
        <f t="shared" ref="J10:J15" si="0">ROUND((H10-I10),5)</f>
        <v>-12412.9</v>
      </c>
    </row>
    <row r="11" spans="1:10" x14ac:dyDescent="0.25">
      <c r="A11" s="1"/>
      <c r="B11" s="1"/>
      <c r="C11" s="1"/>
      <c r="D11" s="1"/>
      <c r="E11" s="1"/>
      <c r="F11" s="1" t="s">
        <v>22</v>
      </c>
      <c r="G11" s="1"/>
      <c r="H11" s="70">
        <v>508594.93</v>
      </c>
      <c r="I11" s="70">
        <v>521502.07</v>
      </c>
      <c r="J11" s="70">
        <f t="shared" si="0"/>
        <v>-12907.14</v>
      </c>
    </row>
    <row r="12" spans="1:10" x14ac:dyDescent="0.25">
      <c r="A12" s="1"/>
      <c r="B12" s="1"/>
      <c r="C12" s="1"/>
      <c r="D12" s="1"/>
      <c r="E12" s="1"/>
      <c r="F12" s="1" t="s">
        <v>105</v>
      </c>
      <c r="G12" s="1"/>
      <c r="H12" s="70">
        <v>13328</v>
      </c>
      <c r="I12" s="70">
        <v>11752.71</v>
      </c>
      <c r="J12" s="70">
        <f t="shared" si="0"/>
        <v>1575.29</v>
      </c>
    </row>
    <row r="13" spans="1:10" ht="15.75" thickBot="1" x14ac:dyDescent="0.3">
      <c r="A13" s="1"/>
      <c r="B13" s="1"/>
      <c r="C13" s="1"/>
      <c r="D13" s="1"/>
      <c r="E13" s="1"/>
      <c r="F13" s="1" t="s">
        <v>199</v>
      </c>
      <c r="G13" s="1"/>
      <c r="H13" s="94">
        <v>7158.89</v>
      </c>
      <c r="I13" s="94">
        <v>11874</v>
      </c>
      <c r="J13" s="94">
        <f t="shared" si="0"/>
        <v>-4715.1099999999997</v>
      </c>
    </row>
    <row r="14" spans="1:10" x14ac:dyDescent="0.25">
      <c r="A14" s="1"/>
      <c r="B14" s="1"/>
      <c r="C14" s="1"/>
      <c r="D14" s="1"/>
      <c r="E14" s="1" t="s">
        <v>157</v>
      </c>
      <c r="F14" s="1"/>
      <c r="G14" s="1"/>
      <c r="H14" s="70">
        <f>ROUND(SUM(H9:H13),5)</f>
        <v>747885.52</v>
      </c>
      <c r="I14" s="70">
        <f>ROUND(SUM(I9:I13),5)</f>
        <v>776345.38</v>
      </c>
      <c r="J14" s="70">
        <f t="shared" si="0"/>
        <v>-28459.86</v>
      </c>
    </row>
    <row r="15" spans="1:10" x14ac:dyDescent="0.25">
      <c r="A15" s="1"/>
      <c r="B15" s="1"/>
      <c r="C15" s="1"/>
      <c r="D15" s="1"/>
      <c r="E15" s="1" t="s">
        <v>24</v>
      </c>
      <c r="F15" s="1"/>
      <c r="G15" s="1"/>
      <c r="H15" s="70">
        <v>6946.95</v>
      </c>
      <c r="I15" s="70">
        <v>7299.43</v>
      </c>
      <c r="J15" s="70">
        <f t="shared" si="0"/>
        <v>-352.48</v>
      </c>
    </row>
    <row r="16" spans="1:10" x14ac:dyDescent="0.25">
      <c r="A16" s="1"/>
      <c r="B16" s="1"/>
      <c r="C16" s="1"/>
      <c r="D16" s="1"/>
      <c r="E16" s="1" t="s">
        <v>26</v>
      </c>
      <c r="F16" s="1"/>
      <c r="G16" s="1"/>
      <c r="H16" s="70"/>
      <c r="I16" s="70"/>
      <c r="J16" s="70"/>
    </row>
    <row r="17" spans="1:10" x14ac:dyDescent="0.25">
      <c r="A17" s="1"/>
      <c r="B17" s="1"/>
      <c r="C17" s="1"/>
      <c r="D17" s="1"/>
      <c r="E17" s="1"/>
      <c r="F17" s="1" t="s">
        <v>232</v>
      </c>
      <c r="G17" s="1"/>
      <c r="H17" s="70"/>
      <c r="I17" s="70"/>
      <c r="J17" s="70"/>
    </row>
    <row r="18" spans="1:10" x14ac:dyDescent="0.25">
      <c r="A18" s="1"/>
      <c r="B18" s="1"/>
      <c r="C18" s="1"/>
      <c r="D18" s="1"/>
      <c r="E18" s="1"/>
      <c r="F18" s="1"/>
      <c r="G18" s="1" t="s">
        <v>302</v>
      </c>
      <c r="H18" s="70">
        <v>23952.25</v>
      </c>
      <c r="I18" s="70">
        <v>23814.67</v>
      </c>
      <c r="J18" s="70">
        <f t="shared" ref="J18:J24" si="1">ROUND((H18-I18),5)</f>
        <v>137.58000000000001</v>
      </c>
    </row>
    <row r="19" spans="1:10" ht="15.75" thickBot="1" x14ac:dyDescent="0.3">
      <c r="A19" s="1"/>
      <c r="B19" s="1"/>
      <c r="C19" s="1"/>
      <c r="D19" s="1"/>
      <c r="E19" s="1"/>
      <c r="F19" s="1"/>
      <c r="G19" s="1" t="s">
        <v>303</v>
      </c>
      <c r="H19" s="94">
        <v>6835</v>
      </c>
      <c r="I19" s="94">
        <v>12075.31</v>
      </c>
      <c r="J19" s="94">
        <f t="shared" si="1"/>
        <v>-5240.3100000000004</v>
      </c>
    </row>
    <row r="20" spans="1:10" x14ac:dyDescent="0.25">
      <c r="A20" s="1"/>
      <c r="B20" s="1"/>
      <c r="C20" s="1"/>
      <c r="D20" s="1"/>
      <c r="E20" s="1"/>
      <c r="F20" s="1" t="s">
        <v>304</v>
      </c>
      <c r="G20" s="1"/>
      <c r="H20" s="70">
        <f>ROUND(SUM(H17:H19),5)</f>
        <v>30787.25</v>
      </c>
      <c r="I20" s="70">
        <f>ROUND(SUM(I17:I19),5)</f>
        <v>35889.980000000003</v>
      </c>
      <c r="J20" s="70">
        <f t="shared" si="1"/>
        <v>-5102.7299999999996</v>
      </c>
    </row>
    <row r="21" spans="1:10" x14ac:dyDescent="0.25">
      <c r="A21" s="1"/>
      <c r="B21" s="1"/>
      <c r="C21" s="1"/>
      <c r="D21" s="1"/>
      <c r="E21" s="1"/>
      <c r="F21" s="1" t="s">
        <v>233</v>
      </c>
      <c r="G21" s="1"/>
      <c r="H21" s="70">
        <v>120</v>
      </c>
      <c r="I21" s="70">
        <v>1297</v>
      </c>
      <c r="J21" s="70">
        <f t="shared" si="1"/>
        <v>-1177</v>
      </c>
    </row>
    <row r="22" spans="1:10" ht="15.75" thickBot="1" x14ac:dyDescent="0.3">
      <c r="A22" s="1"/>
      <c r="B22" s="1"/>
      <c r="C22" s="1"/>
      <c r="D22" s="1"/>
      <c r="E22" s="1"/>
      <c r="F22" s="1" t="s">
        <v>249</v>
      </c>
      <c r="G22" s="1"/>
      <c r="H22" s="70">
        <v>0</v>
      </c>
      <c r="I22" s="70">
        <v>0</v>
      </c>
      <c r="J22" s="70">
        <f t="shared" si="1"/>
        <v>0</v>
      </c>
    </row>
    <row r="23" spans="1:10" ht="15.75" thickBot="1" x14ac:dyDescent="0.3">
      <c r="A23" s="1"/>
      <c r="B23" s="1"/>
      <c r="C23" s="1"/>
      <c r="D23" s="1"/>
      <c r="E23" s="1" t="s">
        <v>234</v>
      </c>
      <c r="F23" s="1"/>
      <c r="G23" s="1"/>
      <c r="H23" s="71">
        <f>ROUND(H16+SUM(H20:H22),5)</f>
        <v>30907.25</v>
      </c>
      <c r="I23" s="71">
        <f>ROUND(I16+SUM(I20:I22),5)</f>
        <v>37186.980000000003</v>
      </c>
      <c r="J23" s="71">
        <f t="shared" si="1"/>
        <v>-6279.73</v>
      </c>
    </row>
    <row r="24" spans="1:10" x14ac:dyDescent="0.25">
      <c r="A24" s="1"/>
      <c r="B24" s="1"/>
      <c r="C24" s="1"/>
      <c r="D24" s="1" t="s">
        <v>27</v>
      </c>
      <c r="E24" s="1"/>
      <c r="F24" s="1"/>
      <c r="G24" s="1"/>
      <c r="H24" s="70">
        <f>ROUND(H8+SUM(H14:H15)+H23,5)</f>
        <v>785739.72</v>
      </c>
      <c r="I24" s="70">
        <f>ROUND(I8+SUM(I14:I15)+I23,5)</f>
        <v>820831.79</v>
      </c>
      <c r="J24" s="70">
        <f t="shared" si="1"/>
        <v>-35092.07</v>
      </c>
    </row>
    <row r="25" spans="1:10" x14ac:dyDescent="0.25">
      <c r="A25" s="1"/>
      <c r="B25" s="1"/>
      <c r="C25" s="1"/>
      <c r="D25" s="1" t="s">
        <v>28</v>
      </c>
      <c r="E25" s="1"/>
      <c r="F25" s="1"/>
      <c r="G25" s="1"/>
      <c r="H25" s="70"/>
      <c r="I25" s="70"/>
      <c r="J25" s="70"/>
    </row>
    <row r="26" spans="1:10" x14ac:dyDescent="0.25">
      <c r="A26" s="1"/>
      <c r="B26" s="1"/>
      <c r="C26" s="1"/>
      <c r="D26" s="1"/>
      <c r="E26" s="1" t="s">
        <v>29</v>
      </c>
      <c r="F26" s="1"/>
      <c r="G26" s="1"/>
      <c r="H26" s="70">
        <v>4504.8599999999997</v>
      </c>
      <c r="I26" s="70">
        <v>11976.74</v>
      </c>
      <c r="J26" s="70">
        <f>ROUND((H26-I26),5)</f>
        <v>-7471.88</v>
      </c>
    </row>
    <row r="27" spans="1:10" x14ac:dyDescent="0.25">
      <c r="A27" s="1"/>
      <c r="B27" s="1"/>
      <c r="C27" s="1"/>
      <c r="D27" s="1"/>
      <c r="E27" s="1" t="s">
        <v>31</v>
      </c>
      <c r="F27" s="1"/>
      <c r="G27" s="1"/>
      <c r="H27" s="70">
        <v>4044.98</v>
      </c>
      <c r="I27" s="70">
        <v>3854.16</v>
      </c>
      <c r="J27" s="70">
        <f>ROUND((H27-I27),5)</f>
        <v>190.82</v>
      </c>
    </row>
    <row r="28" spans="1:10" ht="15.75" thickBot="1" x14ac:dyDescent="0.3">
      <c r="A28" s="1"/>
      <c r="B28" s="1"/>
      <c r="C28" s="1"/>
      <c r="D28" s="1"/>
      <c r="E28" s="1" t="s">
        <v>33</v>
      </c>
      <c r="F28" s="1"/>
      <c r="G28" s="1"/>
      <c r="H28" s="70">
        <v>2367.79</v>
      </c>
      <c r="I28" s="70">
        <v>3176.97</v>
      </c>
      <c r="J28" s="70">
        <f>ROUND((H28-I28),5)</f>
        <v>-809.18</v>
      </c>
    </row>
    <row r="29" spans="1:10" ht="15.75" thickBot="1" x14ac:dyDescent="0.3">
      <c r="A29" s="1"/>
      <c r="B29" s="1"/>
      <c r="C29" s="1"/>
      <c r="D29" s="1" t="s">
        <v>34</v>
      </c>
      <c r="E29" s="1"/>
      <c r="F29" s="1"/>
      <c r="G29" s="1"/>
      <c r="H29" s="71">
        <f>ROUND(SUM(H25:H28),5)</f>
        <v>10917.63</v>
      </c>
      <c r="I29" s="71">
        <f>ROUND(SUM(I25:I28),5)</f>
        <v>19007.87</v>
      </c>
      <c r="J29" s="71">
        <f>ROUND((H29-I29),5)</f>
        <v>-8090.24</v>
      </c>
    </row>
    <row r="30" spans="1:10" x14ac:dyDescent="0.25">
      <c r="A30" s="1"/>
      <c r="B30" s="1"/>
      <c r="C30" s="1" t="s">
        <v>35</v>
      </c>
      <c r="D30" s="1"/>
      <c r="E30" s="1"/>
      <c r="F30" s="1"/>
      <c r="G30" s="1"/>
      <c r="H30" s="70">
        <f>ROUND(H24-H29,5)</f>
        <v>774822.09</v>
      </c>
      <c r="I30" s="70">
        <f>ROUND(I24-I29,5)</f>
        <v>801823.92</v>
      </c>
      <c r="J30" s="70">
        <f>ROUND((H30-I30),5)</f>
        <v>-27001.83</v>
      </c>
    </row>
    <row r="31" spans="1:10" x14ac:dyDescent="0.25">
      <c r="A31" s="1"/>
      <c r="B31" s="1"/>
      <c r="C31" s="1"/>
      <c r="D31" s="1" t="s">
        <v>36</v>
      </c>
      <c r="E31" s="1"/>
      <c r="F31" s="1"/>
      <c r="G31" s="1"/>
      <c r="H31" s="70"/>
      <c r="I31" s="70"/>
      <c r="J31" s="70"/>
    </row>
    <row r="32" spans="1:10" x14ac:dyDescent="0.25">
      <c r="A32" s="1"/>
      <c r="B32" s="1"/>
      <c r="C32" s="1"/>
      <c r="D32" s="1"/>
      <c r="E32" s="1" t="s">
        <v>37</v>
      </c>
      <c r="F32" s="1"/>
      <c r="G32" s="1"/>
      <c r="H32" s="70">
        <v>55316.37</v>
      </c>
      <c r="I32" s="70">
        <v>66975.33</v>
      </c>
      <c r="J32" s="70">
        <f>ROUND((H32-I32),5)</f>
        <v>-11658.96</v>
      </c>
    </row>
    <row r="33" spans="1:10" x14ac:dyDescent="0.25">
      <c r="A33" s="1"/>
      <c r="B33" s="1"/>
      <c r="C33" s="1"/>
      <c r="D33" s="1"/>
      <c r="E33" s="1" t="s">
        <v>38</v>
      </c>
      <c r="F33" s="1"/>
      <c r="G33" s="1"/>
      <c r="H33" s="70"/>
      <c r="I33" s="70"/>
      <c r="J33" s="70"/>
    </row>
    <row r="34" spans="1:10" x14ac:dyDescent="0.25">
      <c r="A34" s="1"/>
      <c r="B34" s="1"/>
      <c r="C34" s="1"/>
      <c r="D34" s="1"/>
      <c r="E34" s="1"/>
      <c r="F34" s="1" t="s">
        <v>55</v>
      </c>
      <c r="G34" s="1"/>
      <c r="H34" s="70">
        <v>474453.24</v>
      </c>
      <c r="I34" s="70">
        <v>449542.13</v>
      </c>
      <c r="J34" s="70">
        <f t="shared" ref="J34:J41" si="2">ROUND((H34-I34),5)</f>
        <v>24911.11</v>
      </c>
    </row>
    <row r="35" spans="1:10" x14ac:dyDescent="0.25">
      <c r="A35" s="1"/>
      <c r="B35" s="1"/>
      <c r="C35" s="1"/>
      <c r="D35" s="1"/>
      <c r="E35" s="1"/>
      <c r="F35" s="1" t="s">
        <v>244</v>
      </c>
      <c r="G35" s="1"/>
      <c r="H35" s="70">
        <v>10272.32</v>
      </c>
      <c r="I35" s="70">
        <v>12804.79</v>
      </c>
      <c r="J35" s="70">
        <f t="shared" si="2"/>
        <v>-2532.4699999999998</v>
      </c>
    </row>
    <row r="36" spans="1:10" x14ac:dyDescent="0.25">
      <c r="A36" s="1"/>
      <c r="B36" s="1"/>
      <c r="C36" s="1"/>
      <c r="D36" s="1"/>
      <c r="E36" s="1"/>
      <c r="F36" s="1" t="s">
        <v>245</v>
      </c>
      <c r="G36" s="1"/>
      <c r="H36" s="70">
        <v>29678.75</v>
      </c>
      <c r="I36" s="70">
        <v>24849.24</v>
      </c>
      <c r="J36" s="70">
        <f t="shared" si="2"/>
        <v>4829.51</v>
      </c>
    </row>
    <row r="37" spans="1:10" ht="15.75" thickBot="1" x14ac:dyDescent="0.3">
      <c r="A37" s="1"/>
      <c r="B37" s="1"/>
      <c r="C37" s="1"/>
      <c r="D37" s="1"/>
      <c r="E37" s="1"/>
      <c r="F37" s="1" t="s">
        <v>167</v>
      </c>
      <c r="G37" s="1"/>
      <c r="H37" s="94">
        <v>0</v>
      </c>
      <c r="I37" s="94">
        <v>0</v>
      </c>
      <c r="J37" s="94">
        <f t="shared" si="2"/>
        <v>0</v>
      </c>
    </row>
    <row r="38" spans="1:10" x14ac:dyDescent="0.25">
      <c r="A38" s="1"/>
      <c r="B38" s="1"/>
      <c r="C38" s="1"/>
      <c r="D38" s="1"/>
      <c r="E38" s="1" t="s">
        <v>56</v>
      </c>
      <c r="F38" s="1"/>
      <c r="G38" s="1"/>
      <c r="H38" s="70">
        <f>ROUND(SUM(H33:H37),5)</f>
        <v>514404.31</v>
      </c>
      <c r="I38" s="70">
        <f>ROUND(SUM(I33:I37),5)</f>
        <v>487196.15999999997</v>
      </c>
      <c r="J38" s="70">
        <f t="shared" si="2"/>
        <v>27208.15</v>
      </c>
    </row>
    <row r="39" spans="1:10" ht="15.75" thickBot="1" x14ac:dyDescent="0.3">
      <c r="A39" s="1"/>
      <c r="B39" s="1"/>
      <c r="C39" s="1"/>
      <c r="D39" s="1"/>
      <c r="E39" s="1" t="s">
        <v>39</v>
      </c>
      <c r="F39" s="1"/>
      <c r="G39" s="1"/>
      <c r="H39" s="70">
        <v>162368.26</v>
      </c>
      <c r="I39" s="70">
        <v>160023.79999999999</v>
      </c>
      <c r="J39" s="70">
        <f t="shared" si="2"/>
        <v>2344.46</v>
      </c>
    </row>
    <row r="40" spans="1:10" ht="15.75" thickBot="1" x14ac:dyDescent="0.3">
      <c r="A40" s="1"/>
      <c r="B40" s="1"/>
      <c r="C40" s="1"/>
      <c r="D40" s="1" t="s">
        <v>40</v>
      </c>
      <c r="E40" s="1"/>
      <c r="F40" s="1"/>
      <c r="G40" s="1"/>
      <c r="H40" s="71">
        <f>ROUND(SUM(H31:H32)+SUM(H38:H39),5)</f>
        <v>732088.94</v>
      </c>
      <c r="I40" s="71">
        <f>ROUND(SUM(I31:I32)+SUM(I38:I39),5)</f>
        <v>714195.29</v>
      </c>
      <c r="J40" s="71">
        <f t="shared" si="2"/>
        <v>17893.650000000001</v>
      </c>
    </row>
    <row r="41" spans="1:10" x14ac:dyDescent="0.25">
      <c r="A41" s="1"/>
      <c r="B41" s="1" t="s">
        <v>41</v>
      </c>
      <c r="C41" s="1"/>
      <c r="D41" s="1"/>
      <c r="E41" s="1"/>
      <c r="F41" s="1"/>
      <c r="G41" s="1"/>
      <c r="H41" s="70">
        <f>ROUND(H7+H30-H40,5)</f>
        <v>42733.15</v>
      </c>
      <c r="I41" s="70">
        <f>ROUND(I7+I30-I40,5)</f>
        <v>87628.63</v>
      </c>
      <c r="J41" s="70">
        <f t="shared" si="2"/>
        <v>-44895.48</v>
      </c>
    </row>
    <row r="42" spans="1:10" x14ac:dyDescent="0.25">
      <c r="A42" s="1"/>
      <c r="B42" s="1" t="s">
        <v>42</v>
      </c>
      <c r="C42" s="1"/>
      <c r="D42" s="1"/>
      <c r="E42" s="1"/>
      <c r="F42" s="1"/>
      <c r="G42" s="1"/>
      <c r="H42" s="70"/>
      <c r="I42" s="70"/>
      <c r="J42" s="70"/>
    </row>
    <row r="43" spans="1:10" x14ac:dyDescent="0.25">
      <c r="A43" s="1"/>
      <c r="B43" s="1"/>
      <c r="C43" s="1" t="s">
        <v>43</v>
      </c>
      <c r="D43" s="1"/>
      <c r="E43" s="1"/>
      <c r="F43" s="1"/>
      <c r="G43" s="1"/>
      <c r="H43" s="70"/>
      <c r="I43" s="70"/>
      <c r="J43" s="70"/>
    </row>
    <row r="44" spans="1:10" x14ac:dyDescent="0.25">
      <c r="A44" s="1"/>
      <c r="B44" s="1"/>
      <c r="C44" s="1"/>
      <c r="D44" s="1" t="s">
        <v>44</v>
      </c>
      <c r="E44" s="1"/>
      <c r="F44" s="1"/>
      <c r="G44" s="1"/>
      <c r="H44" s="70"/>
      <c r="I44" s="70"/>
      <c r="J44" s="70"/>
    </row>
    <row r="45" spans="1:10" x14ac:dyDescent="0.25">
      <c r="A45" s="1"/>
      <c r="B45" s="1"/>
      <c r="C45" s="1"/>
      <c r="D45" s="1"/>
      <c r="E45" s="1" t="s">
        <v>45</v>
      </c>
      <c r="F45" s="1"/>
      <c r="G45" s="1"/>
      <c r="H45" s="70">
        <v>60733.33</v>
      </c>
      <c r="I45" s="70">
        <v>62408</v>
      </c>
      <c r="J45" s="70">
        <f t="shared" ref="J45:J51" si="3">ROUND((H45-I45),5)</f>
        <v>-1674.67</v>
      </c>
    </row>
    <row r="46" spans="1:10" x14ac:dyDescent="0.25">
      <c r="A46" s="1"/>
      <c r="B46" s="1"/>
      <c r="C46" s="1"/>
      <c r="D46" s="1"/>
      <c r="E46" s="1" t="s">
        <v>46</v>
      </c>
      <c r="F46" s="1"/>
      <c r="G46" s="1"/>
      <c r="H46" s="70">
        <v>46735.7</v>
      </c>
      <c r="I46" s="70">
        <v>48181</v>
      </c>
      <c r="J46" s="70">
        <f t="shared" si="3"/>
        <v>-1445.3</v>
      </c>
    </row>
    <row r="47" spans="1:10" x14ac:dyDescent="0.25">
      <c r="A47" s="1"/>
      <c r="B47" s="1"/>
      <c r="C47" s="1"/>
      <c r="D47" s="1"/>
      <c r="E47" s="1" t="s">
        <v>96</v>
      </c>
      <c r="F47" s="1"/>
      <c r="G47" s="1"/>
      <c r="H47" s="70">
        <v>38000</v>
      </c>
      <c r="I47" s="70">
        <v>39000</v>
      </c>
      <c r="J47" s="70">
        <f t="shared" si="3"/>
        <v>-1000</v>
      </c>
    </row>
    <row r="48" spans="1:10" x14ac:dyDescent="0.25">
      <c r="A48" s="1"/>
      <c r="B48" s="1"/>
      <c r="C48" s="1"/>
      <c r="D48" s="1"/>
      <c r="E48" s="1" t="s">
        <v>323</v>
      </c>
      <c r="F48" s="1"/>
      <c r="G48" s="1"/>
      <c r="H48" s="70">
        <v>18000</v>
      </c>
      <c r="I48" s="70">
        <v>0</v>
      </c>
      <c r="J48" s="70">
        <f t="shared" si="3"/>
        <v>18000</v>
      </c>
    </row>
    <row r="49" spans="1:10" ht="15.75" thickBot="1" x14ac:dyDescent="0.3">
      <c r="A49" s="1"/>
      <c r="B49" s="1"/>
      <c r="C49" s="1"/>
      <c r="D49" s="1"/>
      <c r="E49" s="1" t="s">
        <v>47</v>
      </c>
      <c r="F49" s="1"/>
      <c r="G49" s="1"/>
      <c r="H49" s="70">
        <v>90.81</v>
      </c>
      <c r="I49" s="70">
        <v>60.18</v>
      </c>
      <c r="J49" s="70">
        <f t="shared" si="3"/>
        <v>30.63</v>
      </c>
    </row>
    <row r="50" spans="1:10" ht="15.75" thickBot="1" x14ac:dyDescent="0.3">
      <c r="A50" s="1"/>
      <c r="B50" s="1"/>
      <c r="C50" s="1"/>
      <c r="D50" s="1" t="s">
        <v>48</v>
      </c>
      <c r="E50" s="1"/>
      <c r="F50" s="1"/>
      <c r="G50" s="1"/>
      <c r="H50" s="71">
        <f>ROUND(SUM(H44:H49),5)</f>
        <v>163559.84</v>
      </c>
      <c r="I50" s="71">
        <f>ROUND(SUM(I44:I49),5)</f>
        <v>149649.18</v>
      </c>
      <c r="J50" s="71">
        <f t="shared" si="3"/>
        <v>13910.66</v>
      </c>
    </row>
    <row r="51" spans="1:10" hidden="1" x14ac:dyDescent="0.25">
      <c r="A51" s="1"/>
      <c r="B51" s="1"/>
      <c r="C51" s="1" t="s">
        <v>49</v>
      </c>
      <c r="D51" s="1"/>
      <c r="E51" s="1"/>
      <c r="F51" s="1"/>
      <c r="G51" s="1"/>
      <c r="H51" s="70">
        <f>ROUND(H43+H50,5)</f>
        <v>163559.84</v>
      </c>
      <c r="I51" s="70">
        <f>ROUND(I43+I50,5)</f>
        <v>149649.18</v>
      </c>
      <c r="J51" s="70">
        <f t="shared" si="3"/>
        <v>13910.66</v>
      </c>
    </row>
    <row r="52" spans="1:10" x14ac:dyDescent="0.25">
      <c r="A52" s="1"/>
      <c r="B52" s="1"/>
      <c r="C52" s="1" t="s">
        <v>50</v>
      </c>
      <c r="D52" s="1"/>
      <c r="E52" s="1"/>
      <c r="F52" s="1"/>
      <c r="G52" s="1"/>
      <c r="H52" s="70"/>
      <c r="I52" s="70"/>
      <c r="J52" s="70"/>
    </row>
    <row r="53" spans="1:10" x14ac:dyDescent="0.25">
      <c r="A53" s="1"/>
      <c r="B53" s="1"/>
      <c r="C53" s="1"/>
      <c r="D53" s="1" t="s">
        <v>51</v>
      </c>
      <c r="E53" s="1"/>
      <c r="F53" s="1"/>
      <c r="G53" s="1"/>
      <c r="H53" s="70">
        <v>7196.86</v>
      </c>
      <c r="I53" s="70">
        <v>36447.54</v>
      </c>
      <c r="J53" s="70">
        <f>ROUND((H53-I53),5)</f>
        <v>-29250.68</v>
      </c>
    </row>
    <row r="54" spans="1:10" ht="15.75" thickBot="1" x14ac:dyDescent="0.3">
      <c r="A54" s="1"/>
      <c r="B54" s="1"/>
      <c r="C54" s="1"/>
      <c r="D54" s="1" t="s">
        <v>110</v>
      </c>
      <c r="E54" s="1"/>
      <c r="F54" s="1"/>
      <c r="G54" s="1"/>
      <c r="H54" s="70">
        <v>91300</v>
      </c>
      <c r="I54" s="70">
        <v>91300</v>
      </c>
      <c r="J54" s="70">
        <f>ROUND((H54-I54),5)</f>
        <v>0</v>
      </c>
    </row>
    <row r="55" spans="1:10" ht="15.75" thickBot="1" x14ac:dyDescent="0.3">
      <c r="A55" s="1"/>
      <c r="B55" s="1"/>
      <c r="C55" s="1" t="s">
        <v>52</v>
      </c>
      <c r="D55" s="1"/>
      <c r="E55" s="1"/>
      <c r="F55" s="1"/>
      <c r="G55" s="1"/>
      <c r="H55" s="72">
        <f>ROUND(SUM(H52:H54),5)</f>
        <v>98496.86</v>
      </c>
      <c r="I55" s="72">
        <f>ROUND(SUM(I52:I54),5)</f>
        <v>127747.54</v>
      </c>
      <c r="J55" s="72">
        <f>ROUND((H55-I55),5)</f>
        <v>-29250.68</v>
      </c>
    </row>
    <row r="56" spans="1:10" ht="15.75" thickBot="1" x14ac:dyDescent="0.3">
      <c r="A56" s="1"/>
      <c r="B56" s="1" t="s">
        <v>53</v>
      </c>
      <c r="C56" s="1"/>
      <c r="D56" s="1"/>
      <c r="E56" s="1"/>
      <c r="F56" s="1"/>
      <c r="G56" s="1"/>
      <c r="H56" s="72">
        <f>ROUND(H42+H51-H55,5)</f>
        <v>65062.98</v>
      </c>
      <c r="I56" s="72">
        <f>ROUND(I42+I51-I55,5)</f>
        <v>21901.64</v>
      </c>
      <c r="J56" s="72">
        <f>ROUND((H56-I56),5)</f>
        <v>43161.34</v>
      </c>
    </row>
    <row r="57" spans="1:10" ht="15.75" thickBot="1" x14ac:dyDescent="0.3">
      <c r="A57" s="1" t="s">
        <v>54</v>
      </c>
      <c r="B57" s="1"/>
      <c r="C57" s="1"/>
      <c r="D57" s="1"/>
      <c r="E57" s="1"/>
      <c r="F57" s="1"/>
      <c r="G57" s="1"/>
      <c r="H57" s="73">
        <f>ROUND(H41+H56,5)</f>
        <v>107796.13</v>
      </c>
      <c r="I57" s="73">
        <f>ROUND(I41+I56,5)</f>
        <v>109530.27</v>
      </c>
      <c r="J57" s="73">
        <f>ROUND((H57-I57),5)</f>
        <v>-1734.14</v>
      </c>
    </row>
    <row r="58" spans="1:10" ht="15.75" thickTop="1" x14ac:dyDescent="0.25">
      <c r="A58" s="1"/>
      <c r="B58" s="1"/>
      <c r="C58" s="1"/>
      <c r="D58" s="1"/>
      <c r="E58" s="1"/>
      <c r="F58" s="1"/>
      <c r="G58" s="1"/>
      <c r="H58" s="64"/>
      <c r="I58" s="64"/>
      <c r="J58" s="64"/>
    </row>
    <row r="59" spans="1:10" x14ac:dyDescent="0.25">
      <c r="A59" s="2"/>
      <c r="B59" s="2"/>
      <c r="C59" s="30" t="s">
        <v>137</v>
      </c>
      <c r="D59" s="2"/>
      <c r="E59" s="2"/>
      <c r="F59" s="2"/>
      <c r="G59" s="32"/>
      <c r="H59" s="67">
        <f>+'YTD Cafe vs Prior Yr'!G50</f>
        <v>-32730.52</v>
      </c>
      <c r="I59" s="67">
        <f>+'YTD Cafe vs Prior Yr'!H50</f>
        <v>-34382.18</v>
      </c>
      <c r="J59" s="67">
        <f>+'YTD Cafe vs Prior Yr'!I50</f>
        <v>1651.66</v>
      </c>
    </row>
    <row r="60" spans="1:10" ht="15.75" thickBot="1" x14ac:dyDescent="0.3">
      <c r="A60" s="2"/>
      <c r="B60" s="2"/>
      <c r="C60" s="30" t="s">
        <v>138</v>
      </c>
      <c r="D60" s="2"/>
      <c r="E60" s="2"/>
      <c r="F60" s="2"/>
      <c r="G60" s="32"/>
      <c r="H60" s="67">
        <f>+'YTD Events vs Prior Yr'!I70</f>
        <v>-409.92</v>
      </c>
      <c r="I60" s="67">
        <f>+'YTD Events vs Prior Yr'!J70</f>
        <v>-4252.7299999999996</v>
      </c>
      <c r="J60" s="67">
        <f>+'YTD Events vs Prior Yr'!K70</f>
        <v>3842.81</v>
      </c>
    </row>
    <row r="61" spans="1:10" ht="15.75" thickBot="1" x14ac:dyDescent="0.3">
      <c r="A61" s="1" t="s">
        <v>320</v>
      </c>
      <c r="B61" s="33"/>
      <c r="C61" s="33"/>
      <c r="D61" s="33"/>
      <c r="E61" s="33"/>
      <c r="F61" s="33"/>
      <c r="G61" s="66"/>
      <c r="H61" s="15">
        <f>SUM(H57:H60)</f>
        <v>74655.69</v>
      </c>
      <c r="I61" s="15">
        <f>SUM(I57:I60)</f>
        <v>70895.360000000001</v>
      </c>
      <c r="J61" s="15">
        <f>SUM(J57:J60)</f>
        <v>3760.33</v>
      </c>
    </row>
    <row r="62" spans="1:10" ht="15.75" thickTop="1" x14ac:dyDescent="0.25"/>
  </sheetData>
  <phoneticPr fontId="7" type="noConversion"/>
  <conditionalFormatting sqref="H1:J58 H60:J1048576">
    <cfRule type="cellIs" dxfId="12" priority="4" operator="lessThan">
      <formula>0</formula>
    </cfRule>
  </conditionalFormatting>
  <conditionalFormatting sqref="H59:I59">
    <cfRule type="cellIs" dxfId="11" priority="2" operator="lessThan">
      <formula>0</formula>
    </cfRule>
  </conditionalFormatting>
  <conditionalFormatting sqref="J59">
    <cfRule type="cellIs" dxfId="10" priority="1" operator="lessThan">
      <formula>0</formula>
    </cfRule>
  </conditionalFormatting>
  <printOptions horizontalCentered="1"/>
  <pageMargins left="0.25" right="0.25" top="0.75" bottom="0.75" header="0.3" footer="0.3"/>
  <pageSetup scale="76" orientation="portrait" horizontalDpi="1200" verticalDpi="1200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5E66-B83F-4088-A83A-022EE3543585}">
  <sheetPr>
    <pageSetUpPr fitToPage="1"/>
  </sheetPr>
  <dimension ref="A1:Y63"/>
  <sheetViews>
    <sheetView zoomScaleNormal="100" workbookViewId="0">
      <pane xSplit="7" ySplit="7" topLeftCell="H8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5" x14ac:dyDescent="0.25"/>
  <cols>
    <col min="1" max="6" width="3.7109375" customWidth="1"/>
    <col min="7" max="7" width="31.5703125" bestFit="1" customWidth="1"/>
    <col min="8" max="25" width="10.7109375" style="9" customWidth="1"/>
  </cols>
  <sheetData>
    <row r="1" spans="1:25" ht="20.25" x14ac:dyDescent="0.3">
      <c r="A1" s="7" t="s">
        <v>5</v>
      </c>
    </row>
    <row r="2" spans="1:25" ht="20.25" x14ac:dyDescent="0.3">
      <c r="A2" s="7" t="s">
        <v>197</v>
      </c>
    </row>
    <row r="3" spans="1:25" ht="20.25" x14ac:dyDescent="0.3">
      <c r="A3" s="42" t="str">
        <f>+Cover!A11</f>
        <v>YTD Thru November 2020</v>
      </c>
    </row>
    <row r="4" spans="1:25" ht="20.25" x14ac:dyDescent="0.3">
      <c r="A4" s="42"/>
    </row>
    <row r="5" spans="1:25" ht="15.75" hidden="1" thickBot="1" x14ac:dyDescent="0.3">
      <c r="A5" s="2" t="s">
        <v>7</v>
      </c>
      <c r="B5" s="2" t="s">
        <v>8</v>
      </c>
      <c r="C5" s="2" t="s">
        <v>316</v>
      </c>
      <c r="D5" s="2" t="s">
        <v>309</v>
      </c>
      <c r="E5" s="2" t="s">
        <v>250</v>
      </c>
      <c r="F5" s="2" t="s">
        <v>9</v>
      </c>
      <c r="G5" s="2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16" t="s">
        <v>57</v>
      </c>
      <c r="M5" s="16" t="s">
        <v>115</v>
      </c>
      <c r="N5" s="16" t="s">
        <v>116</v>
      </c>
      <c r="O5" s="16" t="s">
        <v>193</v>
      </c>
      <c r="P5" s="16" t="s">
        <v>198</v>
      </c>
      <c r="Q5" s="19" t="s">
        <v>324</v>
      </c>
      <c r="R5" s="19" t="s">
        <v>325</v>
      </c>
      <c r="S5" s="19" t="s">
        <v>326</v>
      </c>
      <c r="T5" s="19" t="s">
        <v>327</v>
      </c>
      <c r="U5" s="19" t="s">
        <v>328</v>
      </c>
      <c r="V5" s="19" t="s">
        <v>329</v>
      </c>
      <c r="W5" s="19" t="s">
        <v>330</v>
      </c>
      <c r="X5" s="19" t="s">
        <v>331</v>
      </c>
      <c r="Y5" s="19" t="s">
        <v>332</v>
      </c>
    </row>
    <row r="6" spans="1:25" ht="15.75" thickBot="1" x14ac:dyDescent="0.3">
      <c r="A6" s="1"/>
      <c r="B6" s="1"/>
      <c r="C6" s="1"/>
      <c r="D6" s="1"/>
      <c r="E6" s="1"/>
      <c r="F6" s="1"/>
      <c r="G6" s="1"/>
      <c r="H6" s="78" t="s">
        <v>333</v>
      </c>
      <c r="I6" s="79"/>
      <c r="J6" s="78" t="s">
        <v>334</v>
      </c>
      <c r="K6" s="79"/>
      <c r="L6" s="78" t="s">
        <v>335</v>
      </c>
      <c r="M6" s="79"/>
      <c r="N6" s="78" t="s">
        <v>336</v>
      </c>
      <c r="O6" s="79"/>
      <c r="P6" s="78" t="s">
        <v>337</v>
      </c>
      <c r="Q6" s="80"/>
      <c r="R6" s="78" t="s">
        <v>338</v>
      </c>
      <c r="S6" s="80"/>
      <c r="T6" s="78" t="s">
        <v>339</v>
      </c>
      <c r="U6" s="80"/>
      <c r="V6" s="78" t="s">
        <v>340</v>
      </c>
      <c r="W6" s="80"/>
      <c r="X6" s="78" t="s">
        <v>95</v>
      </c>
      <c r="Y6" s="80"/>
    </row>
    <row r="7" spans="1:25" ht="16.5" thickTop="1" thickBot="1" x14ac:dyDescent="0.3">
      <c r="A7" s="2"/>
      <c r="B7" s="2"/>
      <c r="C7" s="2"/>
      <c r="D7" s="2"/>
      <c r="E7" s="2"/>
      <c r="F7" s="2"/>
      <c r="G7" s="2"/>
      <c r="H7" s="60" t="s">
        <v>372</v>
      </c>
      <c r="I7" s="60" t="s">
        <v>369</v>
      </c>
      <c r="J7" s="60" t="s">
        <v>372</v>
      </c>
      <c r="K7" s="60" t="s">
        <v>369</v>
      </c>
      <c r="L7" s="60" t="s">
        <v>372</v>
      </c>
      <c r="M7" s="60" t="s">
        <v>369</v>
      </c>
      <c r="N7" s="60" t="s">
        <v>372</v>
      </c>
      <c r="O7" s="60" t="s">
        <v>369</v>
      </c>
      <c r="P7" s="60" t="s">
        <v>372</v>
      </c>
      <c r="Q7" s="60" t="s">
        <v>369</v>
      </c>
      <c r="R7" s="60" t="s">
        <v>372</v>
      </c>
      <c r="S7" s="60" t="s">
        <v>369</v>
      </c>
      <c r="T7" s="60" t="s">
        <v>372</v>
      </c>
      <c r="U7" s="60" t="s">
        <v>369</v>
      </c>
      <c r="V7" s="60" t="s">
        <v>372</v>
      </c>
      <c r="W7" s="60" t="s">
        <v>369</v>
      </c>
      <c r="X7" s="60" t="s">
        <v>372</v>
      </c>
      <c r="Y7" s="60" t="s">
        <v>369</v>
      </c>
    </row>
    <row r="8" spans="1:25" ht="15.75" thickTop="1" x14ac:dyDescent="0.25">
      <c r="A8" s="1"/>
      <c r="B8" s="1" t="s">
        <v>19</v>
      </c>
      <c r="C8" s="1"/>
      <c r="D8" s="1"/>
      <c r="E8" s="1"/>
      <c r="F8" s="1"/>
      <c r="G8" s="1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x14ac:dyDescent="0.25">
      <c r="A9" s="1"/>
      <c r="B9" s="1"/>
      <c r="C9" s="1"/>
      <c r="D9" s="1" t="s">
        <v>20</v>
      </c>
      <c r="E9" s="1"/>
      <c r="F9" s="1"/>
      <c r="G9" s="1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x14ac:dyDescent="0.25">
      <c r="A10" s="1"/>
      <c r="B10" s="1"/>
      <c r="C10" s="1"/>
      <c r="D10" s="1"/>
      <c r="E10" s="1" t="s">
        <v>156</v>
      </c>
      <c r="F10" s="1"/>
      <c r="G10" s="1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x14ac:dyDescent="0.25">
      <c r="A11" s="1"/>
      <c r="B11" s="1"/>
      <c r="C11" s="1"/>
      <c r="D11" s="1"/>
      <c r="E11" s="1"/>
      <c r="F11" s="1" t="s">
        <v>21</v>
      </c>
      <c r="G11" s="1"/>
      <c r="H11" s="11">
        <v>20033</v>
      </c>
      <c r="I11" s="11">
        <v>218803.7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f t="shared" ref="X11:Y17" si="0">ROUND(H11+J11+L11+N11+P11+R11+T11+V11,5)</f>
        <v>20033</v>
      </c>
      <c r="Y11" s="11">
        <f t="shared" si="0"/>
        <v>218803.7</v>
      </c>
    </row>
    <row r="12" spans="1:25" x14ac:dyDescent="0.25">
      <c r="A12" s="1"/>
      <c r="B12" s="1"/>
      <c r="C12" s="1"/>
      <c r="D12" s="1"/>
      <c r="E12" s="1"/>
      <c r="F12" s="1" t="s">
        <v>22</v>
      </c>
      <c r="G12" s="1"/>
      <c r="H12" s="11">
        <v>45741</v>
      </c>
      <c r="I12" s="11">
        <v>508594.93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f t="shared" si="0"/>
        <v>45741</v>
      </c>
      <c r="Y12" s="11">
        <f t="shared" si="0"/>
        <v>508594.93</v>
      </c>
    </row>
    <row r="13" spans="1:25" x14ac:dyDescent="0.25">
      <c r="A13" s="1"/>
      <c r="B13" s="1"/>
      <c r="C13" s="1"/>
      <c r="D13" s="1"/>
      <c r="E13" s="1"/>
      <c r="F13" s="1" t="s">
        <v>105</v>
      </c>
      <c r="G13" s="1"/>
      <c r="H13" s="11">
        <v>1220</v>
      </c>
      <c r="I13" s="11">
        <v>13328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f t="shared" si="0"/>
        <v>1220</v>
      </c>
      <c r="Y13" s="11">
        <f t="shared" si="0"/>
        <v>13328</v>
      </c>
    </row>
    <row r="14" spans="1:25" ht="15.75" thickBot="1" x14ac:dyDescent="0.3">
      <c r="A14" s="1"/>
      <c r="B14" s="1"/>
      <c r="C14" s="1"/>
      <c r="D14" s="1"/>
      <c r="E14" s="1"/>
      <c r="F14" s="1" t="s">
        <v>199</v>
      </c>
      <c r="G14" s="1"/>
      <c r="H14" s="12">
        <v>1180</v>
      </c>
      <c r="I14" s="12">
        <v>7158.89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f t="shared" si="0"/>
        <v>1180</v>
      </c>
      <c r="Y14" s="12">
        <f t="shared" si="0"/>
        <v>7158.89</v>
      </c>
    </row>
    <row r="15" spans="1:25" x14ac:dyDescent="0.25">
      <c r="A15" s="1"/>
      <c r="B15" s="1"/>
      <c r="C15" s="1"/>
      <c r="D15" s="1"/>
      <c r="E15" s="1" t="s">
        <v>157</v>
      </c>
      <c r="F15" s="1"/>
      <c r="G15" s="1"/>
      <c r="H15" s="11">
        <f t="shared" ref="H15:W15" si="1">ROUND(SUM(H10:H14),5)</f>
        <v>68174</v>
      </c>
      <c r="I15" s="11">
        <f t="shared" si="1"/>
        <v>747885.52</v>
      </c>
      <c r="J15" s="11">
        <f t="shared" si="1"/>
        <v>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0</v>
      </c>
      <c r="T15" s="11">
        <f t="shared" si="1"/>
        <v>0</v>
      </c>
      <c r="U15" s="11">
        <f t="shared" si="1"/>
        <v>0</v>
      </c>
      <c r="V15" s="11">
        <f t="shared" si="1"/>
        <v>0</v>
      </c>
      <c r="W15" s="11">
        <f t="shared" si="1"/>
        <v>0</v>
      </c>
      <c r="X15" s="11">
        <f t="shared" si="0"/>
        <v>68174</v>
      </c>
      <c r="Y15" s="11">
        <f t="shared" si="0"/>
        <v>747885.52</v>
      </c>
    </row>
    <row r="16" spans="1:25" x14ac:dyDescent="0.25">
      <c r="A16" s="1"/>
      <c r="B16" s="1"/>
      <c r="C16" s="1"/>
      <c r="D16" s="1"/>
      <c r="E16" s="1" t="s">
        <v>23</v>
      </c>
      <c r="F16" s="1"/>
      <c r="G16" s="1"/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13262.13</v>
      </c>
      <c r="Q16" s="11">
        <v>82098.77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f t="shared" si="0"/>
        <v>13262.13</v>
      </c>
      <c r="Y16" s="11">
        <f t="shared" si="0"/>
        <v>82098.77</v>
      </c>
    </row>
    <row r="17" spans="1:25" x14ac:dyDescent="0.25">
      <c r="A17" s="1"/>
      <c r="B17" s="1"/>
      <c r="C17" s="1"/>
      <c r="D17" s="1"/>
      <c r="E17" s="1" t="s">
        <v>24</v>
      </c>
      <c r="F17" s="1"/>
      <c r="G17" s="1"/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681.5</v>
      </c>
      <c r="O17" s="11">
        <v>6946.95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f t="shared" si="0"/>
        <v>681.5</v>
      </c>
      <c r="Y17" s="11">
        <f t="shared" si="0"/>
        <v>6946.95</v>
      </c>
    </row>
    <row r="18" spans="1:25" x14ac:dyDescent="0.25">
      <c r="A18" s="1"/>
      <c r="B18" s="1"/>
      <c r="C18" s="1"/>
      <c r="D18" s="1"/>
      <c r="E18" s="1" t="s">
        <v>26</v>
      </c>
      <c r="F18" s="1"/>
      <c r="G18" s="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25">
      <c r="A19" s="1"/>
      <c r="B19" s="1"/>
      <c r="C19" s="1"/>
      <c r="D19" s="1"/>
      <c r="E19" s="1"/>
      <c r="F19" s="1" t="s">
        <v>232</v>
      </c>
      <c r="G19" s="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25">
      <c r="A20" s="1"/>
      <c r="B20" s="1"/>
      <c r="C20" s="1"/>
      <c r="D20" s="1"/>
      <c r="E20" s="1"/>
      <c r="F20" s="1"/>
      <c r="G20" s="1" t="s">
        <v>302</v>
      </c>
      <c r="H20" s="11">
        <v>0</v>
      </c>
      <c r="I20" s="11">
        <v>0</v>
      </c>
      <c r="J20" s="11">
        <v>3442.5</v>
      </c>
      <c r="K20" s="11">
        <v>23952.25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f t="shared" ref="X20:Y26" si="2">ROUND(H20+J20+L20+N20+P20+R20+T20+V20,5)</f>
        <v>3442.5</v>
      </c>
      <c r="Y20" s="11">
        <f t="shared" si="2"/>
        <v>23952.25</v>
      </c>
    </row>
    <row r="21" spans="1:25" ht="15.75" thickBot="1" x14ac:dyDescent="0.3">
      <c r="A21" s="1"/>
      <c r="B21" s="1"/>
      <c r="C21" s="1"/>
      <c r="D21" s="1"/>
      <c r="E21" s="1"/>
      <c r="F21" s="1"/>
      <c r="G21" s="1" t="s">
        <v>303</v>
      </c>
      <c r="H21" s="12">
        <v>0</v>
      </c>
      <c r="I21" s="12">
        <v>0</v>
      </c>
      <c r="J21" s="12">
        <v>168</v>
      </c>
      <c r="K21" s="12">
        <v>6835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f t="shared" si="2"/>
        <v>168</v>
      </c>
      <c r="Y21" s="12">
        <f t="shared" si="2"/>
        <v>6835</v>
      </c>
    </row>
    <row r="22" spans="1:25" x14ac:dyDescent="0.25">
      <c r="A22" s="1"/>
      <c r="B22" s="1"/>
      <c r="C22" s="1"/>
      <c r="D22" s="1"/>
      <c r="E22" s="1"/>
      <c r="F22" s="1" t="s">
        <v>304</v>
      </c>
      <c r="G22" s="1"/>
      <c r="H22" s="11">
        <f t="shared" ref="H22:W22" si="3">ROUND(SUM(H19:H21),5)</f>
        <v>0</v>
      </c>
      <c r="I22" s="11">
        <f t="shared" si="3"/>
        <v>0</v>
      </c>
      <c r="J22" s="11">
        <f t="shared" si="3"/>
        <v>3610.5</v>
      </c>
      <c r="K22" s="11">
        <f t="shared" si="3"/>
        <v>30787.25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2"/>
        <v>3610.5</v>
      </c>
      <c r="Y22" s="11">
        <f t="shared" si="2"/>
        <v>30787.25</v>
      </c>
    </row>
    <row r="23" spans="1:25" x14ac:dyDescent="0.25">
      <c r="A23" s="1"/>
      <c r="B23" s="1"/>
      <c r="C23" s="1"/>
      <c r="D23" s="1"/>
      <c r="E23" s="1"/>
      <c r="F23" s="1" t="s">
        <v>233</v>
      </c>
      <c r="G23" s="1"/>
      <c r="H23" s="11">
        <v>0</v>
      </c>
      <c r="I23" s="11">
        <v>0</v>
      </c>
      <c r="J23" s="11">
        <v>0</v>
      </c>
      <c r="K23" s="11">
        <v>120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f t="shared" si="2"/>
        <v>0</v>
      </c>
      <c r="Y23" s="11">
        <f t="shared" si="2"/>
        <v>120</v>
      </c>
    </row>
    <row r="24" spans="1:25" ht="15.75" thickBot="1" x14ac:dyDescent="0.3">
      <c r="A24" s="1"/>
      <c r="B24" s="1"/>
      <c r="C24" s="1"/>
      <c r="D24" s="1"/>
      <c r="E24" s="1"/>
      <c r="F24" s="1" t="s">
        <v>249</v>
      </c>
      <c r="G24" s="1"/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f t="shared" si="2"/>
        <v>0</v>
      </c>
      <c r="Y24" s="11">
        <f t="shared" si="2"/>
        <v>0</v>
      </c>
    </row>
    <row r="25" spans="1:25" ht="15.75" thickBot="1" x14ac:dyDescent="0.3">
      <c r="A25" s="1"/>
      <c r="B25" s="1"/>
      <c r="C25" s="1"/>
      <c r="D25" s="1"/>
      <c r="E25" s="1" t="s">
        <v>234</v>
      </c>
      <c r="F25" s="1"/>
      <c r="G25" s="1"/>
      <c r="H25" s="13">
        <f t="shared" ref="H25:W25" si="4">ROUND(H18+SUM(H22:H24),5)</f>
        <v>0</v>
      </c>
      <c r="I25" s="13">
        <f t="shared" si="4"/>
        <v>0</v>
      </c>
      <c r="J25" s="13">
        <f t="shared" si="4"/>
        <v>3610.5</v>
      </c>
      <c r="K25" s="13">
        <f t="shared" si="4"/>
        <v>30907.25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  <c r="Q25" s="13">
        <f t="shared" si="4"/>
        <v>0</v>
      </c>
      <c r="R25" s="13">
        <f t="shared" si="4"/>
        <v>0</v>
      </c>
      <c r="S25" s="13">
        <f t="shared" si="4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2"/>
        <v>3610.5</v>
      </c>
      <c r="Y25" s="13">
        <f t="shared" si="2"/>
        <v>30907.25</v>
      </c>
    </row>
    <row r="26" spans="1:25" x14ac:dyDescent="0.25">
      <c r="A26" s="1"/>
      <c r="B26" s="1"/>
      <c r="C26" s="1"/>
      <c r="D26" s="1" t="s">
        <v>27</v>
      </c>
      <c r="E26" s="1"/>
      <c r="F26" s="1"/>
      <c r="G26" s="1"/>
      <c r="H26" s="11">
        <f t="shared" ref="H26:W26" si="5">ROUND(H9+SUM(H15:H17)+H25,5)</f>
        <v>68174</v>
      </c>
      <c r="I26" s="11">
        <f t="shared" si="5"/>
        <v>747885.52</v>
      </c>
      <c r="J26" s="11">
        <f t="shared" si="5"/>
        <v>3610.5</v>
      </c>
      <c r="K26" s="11">
        <f t="shared" si="5"/>
        <v>30907.25</v>
      </c>
      <c r="L26" s="11">
        <f t="shared" si="5"/>
        <v>0</v>
      </c>
      <c r="M26" s="11">
        <f t="shared" si="5"/>
        <v>0</v>
      </c>
      <c r="N26" s="11">
        <f t="shared" si="5"/>
        <v>681.5</v>
      </c>
      <c r="O26" s="11">
        <f t="shared" si="5"/>
        <v>6946.95</v>
      </c>
      <c r="P26" s="11">
        <f t="shared" si="5"/>
        <v>13262.13</v>
      </c>
      <c r="Q26" s="11">
        <f t="shared" si="5"/>
        <v>82098.77</v>
      </c>
      <c r="R26" s="11">
        <f t="shared" si="5"/>
        <v>0</v>
      </c>
      <c r="S26" s="11">
        <f t="shared" si="5"/>
        <v>0</v>
      </c>
      <c r="T26" s="11">
        <f t="shared" si="5"/>
        <v>0</v>
      </c>
      <c r="U26" s="11">
        <f t="shared" si="5"/>
        <v>0</v>
      </c>
      <c r="V26" s="11">
        <f t="shared" si="5"/>
        <v>0</v>
      </c>
      <c r="W26" s="11">
        <f t="shared" si="5"/>
        <v>0</v>
      </c>
      <c r="X26" s="11">
        <f t="shared" si="2"/>
        <v>85728.13</v>
      </c>
      <c r="Y26" s="11">
        <f t="shared" si="2"/>
        <v>867838.49</v>
      </c>
    </row>
    <row r="27" spans="1:25" x14ac:dyDescent="0.25">
      <c r="A27" s="1"/>
      <c r="B27" s="1"/>
      <c r="C27" s="1"/>
      <c r="D27" s="1" t="s">
        <v>28</v>
      </c>
      <c r="E27" s="1"/>
      <c r="F27" s="1"/>
      <c r="G27" s="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25">
      <c r="A28" s="1"/>
      <c r="B28" s="1"/>
      <c r="C28" s="1"/>
      <c r="D28" s="1"/>
      <c r="E28" s="1" t="s">
        <v>29</v>
      </c>
      <c r="F28" s="1"/>
      <c r="G28" s="1"/>
      <c r="H28" s="11">
        <v>145</v>
      </c>
      <c r="I28" s="11">
        <v>4504.8599999999997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f t="shared" ref="X28:Y34" si="6">ROUND(H28+J28+L28+N28+P28+R28+T28+V28,5)</f>
        <v>145</v>
      </c>
      <c r="Y28" s="11">
        <f t="shared" si="6"/>
        <v>4504.8599999999997</v>
      </c>
    </row>
    <row r="29" spans="1:25" x14ac:dyDescent="0.25">
      <c r="A29" s="1"/>
      <c r="B29" s="1"/>
      <c r="C29" s="1"/>
      <c r="D29" s="1"/>
      <c r="E29" s="1" t="s">
        <v>30</v>
      </c>
      <c r="F29" s="1"/>
      <c r="G29" s="1"/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8840.36</v>
      </c>
      <c r="Q29" s="11">
        <v>48325.2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f t="shared" si="6"/>
        <v>8840.36</v>
      </c>
      <c r="Y29" s="11">
        <f t="shared" si="6"/>
        <v>48325.2</v>
      </c>
    </row>
    <row r="30" spans="1:25" x14ac:dyDescent="0.25">
      <c r="A30" s="1"/>
      <c r="B30" s="1"/>
      <c r="C30" s="1"/>
      <c r="D30" s="1"/>
      <c r="E30" s="1" t="s">
        <v>31</v>
      </c>
      <c r="F30" s="1"/>
      <c r="G30" s="1"/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232.86</v>
      </c>
      <c r="O30" s="11">
        <v>4044.98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f t="shared" si="6"/>
        <v>232.86</v>
      </c>
      <c r="Y30" s="11">
        <f t="shared" si="6"/>
        <v>4044.98</v>
      </c>
    </row>
    <row r="31" spans="1:25" x14ac:dyDescent="0.25">
      <c r="A31" s="1"/>
      <c r="B31" s="1"/>
      <c r="C31" s="1"/>
      <c r="D31" s="1"/>
      <c r="E31" s="1" t="s">
        <v>32</v>
      </c>
      <c r="F31" s="1"/>
      <c r="G31" s="1"/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109.92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f t="shared" si="6"/>
        <v>0</v>
      </c>
      <c r="Y31" s="11">
        <f t="shared" si="6"/>
        <v>109.92</v>
      </c>
    </row>
    <row r="32" spans="1:25" ht="15.75" thickBot="1" x14ac:dyDescent="0.3">
      <c r="A32" s="1"/>
      <c r="B32" s="1"/>
      <c r="C32" s="1"/>
      <c r="D32" s="1"/>
      <c r="E32" s="1" t="s">
        <v>33</v>
      </c>
      <c r="F32" s="1"/>
      <c r="G32" s="1"/>
      <c r="H32" s="11">
        <v>0</v>
      </c>
      <c r="I32" s="11">
        <v>0</v>
      </c>
      <c r="J32" s="11">
        <v>293.70999999999998</v>
      </c>
      <c r="K32" s="11">
        <v>2367.79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f t="shared" si="6"/>
        <v>293.70999999999998</v>
      </c>
      <c r="Y32" s="11">
        <f t="shared" si="6"/>
        <v>2367.79</v>
      </c>
    </row>
    <row r="33" spans="1:25" ht="15.75" thickBot="1" x14ac:dyDescent="0.3">
      <c r="A33" s="1"/>
      <c r="B33" s="1"/>
      <c r="C33" s="1"/>
      <c r="D33" s="1" t="s">
        <v>34</v>
      </c>
      <c r="E33" s="1"/>
      <c r="F33" s="1"/>
      <c r="G33" s="1"/>
      <c r="H33" s="13">
        <f t="shared" ref="H33:W33" si="7">ROUND(SUM(H27:H32),5)</f>
        <v>145</v>
      </c>
      <c r="I33" s="13">
        <f t="shared" si="7"/>
        <v>4504.8599999999997</v>
      </c>
      <c r="J33" s="13">
        <f t="shared" si="7"/>
        <v>293.70999999999998</v>
      </c>
      <c r="K33" s="13">
        <f t="shared" si="7"/>
        <v>2367.79</v>
      </c>
      <c r="L33" s="13">
        <f t="shared" si="7"/>
        <v>0</v>
      </c>
      <c r="M33" s="13">
        <f t="shared" si="7"/>
        <v>109.92</v>
      </c>
      <c r="N33" s="13">
        <f t="shared" si="7"/>
        <v>232.86</v>
      </c>
      <c r="O33" s="13">
        <f t="shared" si="7"/>
        <v>4044.98</v>
      </c>
      <c r="P33" s="13">
        <f t="shared" si="7"/>
        <v>8840.36</v>
      </c>
      <c r="Q33" s="13">
        <f t="shared" si="7"/>
        <v>48325.2</v>
      </c>
      <c r="R33" s="13">
        <f t="shared" si="7"/>
        <v>0</v>
      </c>
      <c r="S33" s="13">
        <f t="shared" si="7"/>
        <v>0</v>
      </c>
      <c r="T33" s="13">
        <f t="shared" si="7"/>
        <v>0</v>
      </c>
      <c r="U33" s="13">
        <f t="shared" si="7"/>
        <v>0</v>
      </c>
      <c r="V33" s="13">
        <f t="shared" si="7"/>
        <v>0</v>
      </c>
      <c r="W33" s="13">
        <f t="shared" si="7"/>
        <v>0</v>
      </c>
      <c r="X33" s="13">
        <f t="shared" si="6"/>
        <v>9511.93</v>
      </c>
      <c r="Y33" s="13">
        <f t="shared" si="6"/>
        <v>59352.75</v>
      </c>
    </row>
    <row r="34" spans="1:25" x14ac:dyDescent="0.25">
      <c r="A34" s="1"/>
      <c r="B34" s="1"/>
      <c r="C34" s="1" t="s">
        <v>35</v>
      </c>
      <c r="D34" s="1"/>
      <c r="E34" s="1"/>
      <c r="F34" s="1"/>
      <c r="G34" s="1"/>
      <c r="H34" s="11">
        <f t="shared" ref="H34:W34" si="8">ROUND(H26-H33,5)</f>
        <v>68029</v>
      </c>
      <c r="I34" s="11">
        <f t="shared" si="8"/>
        <v>743380.66</v>
      </c>
      <c r="J34" s="11">
        <f t="shared" si="8"/>
        <v>3316.79</v>
      </c>
      <c r="K34" s="11">
        <f t="shared" si="8"/>
        <v>28539.46</v>
      </c>
      <c r="L34" s="11">
        <f t="shared" si="8"/>
        <v>0</v>
      </c>
      <c r="M34" s="11">
        <f t="shared" si="8"/>
        <v>-109.92</v>
      </c>
      <c r="N34" s="11">
        <f t="shared" si="8"/>
        <v>448.64</v>
      </c>
      <c r="O34" s="11">
        <f t="shared" si="8"/>
        <v>2901.97</v>
      </c>
      <c r="P34" s="11">
        <f t="shared" si="8"/>
        <v>4421.7700000000004</v>
      </c>
      <c r="Q34" s="11">
        <f t="shared" si="8"/>
        <v>33773.57</v>
      </c>
      <c r="R34" s="11">
        <f t="shared" si="8"/>
        <v>0</v>
      </c>
      <c r="S34" s="11">
        <f t="shared" si="8"/>
        <v>0</v>
      </c>
      <c r="T34" s="11">
        <f t="shared" si="8"/>
        <v>0</v>
      </c>
      <c r="U34" s="11">
        <f t="shared" si="8"/>
        <v>0</v>
      </c>
      <c r="V34" s="11">
        <f t="shared" si="8"/>
        <v>0</v>
      </c>
      <c r="W34" s="11">
        <f t="shared" si="8"/>
        <v>0</v>
      </c>
      <c r="X34" s="11">
        <f t="shared" si="6"/>
        <v>76216.2</v>
      </c>
      <c r="Y34" s="11">
        <f t="shared" si="6"/>
        <v>808485.74</v>
      </c>
    </row>
    <row r="35" spans="1:25" x14ac:dyDescent="0.25">
      <c r="A35" s="1"/>
      <c r="B35" s="1"/>
      <c r="C35" s="1"/>
      <c r="D35" s="1" t="s">
        <v>36</v>
      </c>
      <c r="E35" s="1"/>
      <c r="F35" s="1"/>
      <c r="G35" s="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25">
      <c r="A36" s="1"/>
      <c r="B36" s="1"/>
      <c r="C36" s="1"/>
      <c r="D36" s="1"/>
      <c r="E36" s="1" t="s">
        <v>37</v>
      </c>
      <c r="F36" s="1"/>
      <c r="G36" s="1"/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5031</v>
      </c>
      <c r="R36" s="11">
        <v>6652.05</v>
      </c>
      <c r="S36" s="11">
        <v>55316.37</v>
      </c>
      <c r="T36" s="11">
        <v>0</v>
      </c>
      <c r="U36" s="11">
        <v>0</v>
      </c>
      <c r="V36" s="11">
        <v>0</v>
      </c>
      <c r="W36" s="11">
        <v>0</v>
      </c>
      <c r="X36" s="11">
        <f>ROUND(H36+J36+L36+N36+P36+R36+T36+V36,5)</f>
        <v>6652.05</v>
      </c>
      <c r="Y36" s="11">
        <f>ROUND(I36+K36+M36+O36+Q36+S36+U36+W36,5)</f>
        <v>60347.37</v>
      </c>
    </row>
    <row r="37" spans="1:25" x14ac:dyDescent="0.25">
      <c r="A37" s="1"/>
      <c r="B37" s="1"/>
      <c r="C37" s="1"/>
      <c r="D37" s="1"/>
      <c r="E37" s="1" t="s">
        <v>38</v>
      </c>
      <c r="F37" s="1"/>
      <c r="G37" s="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5">
      <c r="A38" s="1"/>
      <c r="B38" s="1"/>
      <c r="C38" s="1"/>
      <c r="D38" s="1"/>
      <c r="E38" s="1"/>
      <c r="F38" s="1" t="s">
        <v>55</v>
      </c>
      <c r="G38" s="1"/>
      <c r="H38" s="11">
        <v>0</v>
      </c>
      <c r="I38" s="11">
        <v>7.0000000000000007E-2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7323.71</v>
      </c>
      <c r="Q38" s="11">
        <v>61778.239999999998</v>
      </c>
      <c r="R38" s="11">
        <v>7618.49</v>
      </c>
      <c r="S38" s="11">
        <v>176036.77</v>
      </c>
      <c r="T38" s="11">
        <v>29342.25</v>
      </c>
      <c r="U38" s="11">
        <v>298416.40000000002</v>
      </c>
      <c r="V38" s="11">
        <v>0</v>
      </c>
      <c r="W38" s="11">
        <v>0</v>
      </c>
      <c r="X38" s="11">
        <f t="shared" ref="X38:Y45" si="9">ROUND(H38+J38+L38+N38+P38+R38+T38+V38,5)</f>
        <v>44284.45</v>
      </c>
      <c r="Y38" s="11">
        <f t="shared" si="9"/>
        <v>536231.48</v>
      </c>
    </row>
    <row r="39" spans="1:25" x14ac:dyDescent="0.25">
      <c r="A39" s="1"/>
      <c r="B39" s="1"/>
      <c r="C39" s="1"/>
      <c r="D39" s="1"/>
      <c r="E39" s="1"/>
      <c r="F39" s="1" t="s">
        <v>244</v>
      </c>
      <c r="G39" s="1"/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1030</v>
      </c>
      <c r="S39" s="11">
        <v>9926.7999999999993</v>
      </c>
      <c r="T39" s="11">
        <v>0</v>
      </c>
      <c r="U39" s="11">
        <v>345.52</v>
      </c>
      <c r="V39" s="11">
        <v>0</v>
      </c>
      <c r="W39" s="11">
        <v>0</v>
      </c>
      <c r="X39" s="11">
        <f t="shared" si="9"/>
        <v>1030</v>
      </c>
      <c r="Y39" s="11">
        <f t="shared" si="9"/>
        <v>10272.32</v>
      </c>
    </row>
    <row r="40" spans="1:25" x14ac:dyDescent="0.25">
      <c r="A40" s="1"/>
      <c r="B40" s="1"/>
      <c r="C40" s="1"/>
      <c r="D40" s="1"/>
      <c r="E40" s="1"/>
      <c r="F40" s="1" t="s">
        <v>245</v>
      </c>
      <c r="G40" s="1"/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2645</v>
      </c>
      <c r="U40" s="11">
        <v>29678.75</v>
      </c>
      <c r="V40" s="11">
        <v>0</v>
      </c>
      <c r="W40" s="11">
        <v>0</v>
      </c>
      <c r="X40" s="11">
        <f t="shared" si="9"/>
        <v>2645</v>
      </c>
      <c r="Y40" s="11">
        <f t="shared" si="9"/>
        <v>29678.75</v>
      </c>
    </row>
    <row r="41" spans="1:25" ht="15.75" thickBot="1" x14ac:dyDescent="0.3">
      <c r="A41" s="1"/>
      <c r="B41" s="1"/>
      <c r="C41" s="1"/>
      <c r="D41" s="1"/>
      <c r="E41" s="1"/>
      <c r="F41" s="1" t="s">
        <v>167</v>
      </c>
      <c r="G41" s="1"/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f t="shared" si="9"/>
        <v>0</v>
      </c>
      <c r="Y41" s="12">
        <f t="shared" si="9"/>
        <v>0</v>
      </c>
    </row>
    <row r="42" spans="1:25" x14ac:dyDescent="0.25">
      <c r="A42" s="1"/>
      <c r="B42" s="1"/>
      <c r="C42" s="1"/>
      <c r="D42" s="1"/>
      <c r="E42" s="1" t="s">
        <v>56</v>
      </c>
      <c r="F42" s="1"/>
      <c r="G42" s="1"/>
      <c r="H42" s="11">
        <f t="shared" ref="H42:W42" si="10">ROUND(SUM(H37:H41),5)</f>
        <v>0</v>
      </c>
      <c r="I42" s="11">
        <f t="shared" si="10"/>
        <v>7.0000000000000007E-2</v>
      </c>
      <c r="J42" s="11">
        <f t="shared" si="10"/>
        <v>0</v>
      </c>
      <c r="K42" s="11">
        <f t="shared" si="10"/>
        <v>0</v>
      </c>
      <c r="L42" s="11">
        <f t="shared" si="10"/>
        <v>0</v>
      </c>
      <c r="M42" s="11">
        <f t="shared" si="10"/>
        <v>0</v>
      </c>
      <c r="N42" s="11">
        <f t="shared" si="10"/>
        <v>0</v>
      </c>
      <c r="O42" s="11">
        <f t="shared" si="10"/>
        <v>0</v>
      </c>
      <c r="P42" s="11">
        <f t="shared" si="10"/>
        <v>7323.71</v>
      </c>
      <c r="Q42" s="11">
        <f t="shared" si="10"/>
        <v>61778.239999999998</v>
      </c>
      <c r="R42" s="11">
        <f t="shared" si="10"/>
        <v>8648.49</v>
      </c>
      <c r="S42" s="11">
        <f t="shared" si="10"/>
        <v>185963.57</v>
      </c>
      <c r="T42" s="11">
        <f t="shared" si="10"/>
        <v>31987.25</v>
      </c>
      <c r="U42" s="11">
        <f t="shared" si="10"/>
        <v>328440.67</v>
      </c>
      <c r="V42" s="11">
        <f t="shared" si="10"/>
        <v>0</v>
      </c>
      <c r="W42" s="11">
        <f t="shared" si="10"/>
        <v>0</v>
      </c>
      <c r="X42" s="11">
        <f t="shared" si="9"/>
        <v>47959.45</v>
      </c>
      <c r="Y42" s="11">
        <f t="shared" si="9"/>
        <v>576182.55000000005</v>
      </c>
    </row>
    <row r="43" spans="1:25" ht="15.75" thickBot="1" x14ac:dyDescent="0.3">
      <c r="A43" s="1"/>
      <c r="B43" s="1"/>
      <c r="C43" s="1"/>
      <c r="D43" s="1"/>
      <c r="E43" s="1" t="s">
        <v>39</v>
      </c>
      <c r="F43" s="1"/>
      <c r="G43" s="1"/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826.43</v>
      </c>
      <c r="R43" s="11">
        <v>0</v>
      </c>
      <c r="S43" s="11">
        <v>0</v>
      </c>
      <c r="T43" s="11">
        <v>13121.5</v>
      </c>
      <c r="U43" s="11">
        <v>162368.26</v>
      </c>
      <c r="V43" s="11">
        <v>0</v>
      </c>
      <c r="W43" s="11">
        <v>0</v>
      </c>
      <c r="X43" s="11">
        <f t="shared" si="9"/>
        <v>13121.5</v>
      </c>
      <c r="Y43" s="11">
        <f t="shared" si="9"/>
        <v>163194.69</v>
      </c>
    </row>
    <row r="44" spans="1:25" ht="15.75" thickBot="1" x14ac:dyDescent="0.3">
      <c r="A44" s="1"/>
      <c r="B44" s="1"/>
      <c r="C44" s="1"/>
      <c r="D44" s="1" t="s">
        <v>40</v>
      </c>
      <c r="E44" s="1"/>
      <c r="F44" s="1"/>
      <c r="G44" s="1"/>
      <c r="H44" s="13">
        <f t="shared" ref="H44:W44" si="11">ROUND(SUM(H35:H36)+SUM(H42:H43),5)</f>
        <v>0</v>
      </c>
      <c r="I44" s="13">
        <f t="shared" si="11"/>
        <v>7.0000000000000007E-2</v>
      </c>
      <c r="J44" s="13">
        <f t="shared" si="11"/>
        <v>0</v>
      </c>
      <c r="K44" s="13">
        <f t="shared" si="11"/>
        <v>0</v>
      </c>
      <c r="L44" s="13">
        <f t="shared" si="11"/>
        <v>0</v>
      </c>
      <c r="M44" s="13">
        <f t="shared" si="11"/>
        <v>0</v>
      </c>
      <c r="N44" s="13">
        <f t="shared" si="11"/>
        <v>0</v>
      </c>
      <c r="O44" s="13">
        <f t="shared" si="11"/>
        <v>0</v>
      </c>
      <c r="P44" s="13">
        <f t="shared" si="11"/>
        <v>7323.71</v>
      </c>
      <c r="Q44" s="13">
        <f t="shared" si="11"/>
        <v>67635.67</v>
      </c>
      <c r="R44" s="13">
        <f t="shared" si="11"/>
        <v>15300.54</v>
      </c>
      <c r="S44" s="13">
        <f t="shared" si="11"/>
        <v>241279.94</v>
      </c>
      <c r="T44" s="13">
        <f t="shared" si="11"/>
        <v>45108.75</v>
      </c>
      <c r="U44" s="13">
        <f t="shared" si="11"/>
        <v>490808.93</v>
      </c>
      <c r="V44" s="13">
        <f t="shared" si="11"/>
        <v>0</v>
      </c>
      <c r="W44" s="13">
        <f t="shared" si="11"/>
        <v>0</v>
      </c>
      <c r="X44" s="13">
        <f t="shared" si="9"/>
        <v>67733</v>
      </c>
      <c r="Y44" s="13">
        <f t="shared" si="9"/>
        <v>799724.61</v>
      </c>
    </row>
    <row r="45" spans="1:25" x14ac:dyDescent="0.25">
      <c r="A45" s="1"/>
      <c r="B45" s="1" t="s">
        <v>41</v>
      </c>
      <c r="C45" s="1"/>
      <c r="D45" s="1"/>
      <c r="E45" s="1"/>
      <c r="F45" s="1"/>
      <c r="G45" s="1"/>
      <c r="H45" s="11">
        <f t="shared" ref="H45:W45" si="12">ROUND(H8+H34-H44,5)</f>
        <v>68029</v>
      </c>
      <c r="I45" s="11">
        <f t="shared" si="12"/>
        <v>743380.59</v>
      </c>
      <c r="J45" s="11">
        <f t="shared" si="12"/>
        <v>3316.79</v>
      </c>
      <c r="K45" s="11">
        <f t="shared" si="12"/>
        <v>28539.46</v>
      </c>
      <c r="L45" s="11">
        <f t="shared" si="12"/>
        <v>0</v>
      </c>
      <c r="M45" s="11">
        <f t="shared" si="12"/>
        <v>-109.92</v>
      </c>
      <c r="N45" s="11">
        <f t="shared" si="12"/>
        <v>448.64</v>
      </c>
      <c r="O45" s="11">
        <f t="shared" si="12"/>
        <v>2901.97</v>
      </c>
      <c r="P45" s="11">
        <f t="shared" si="12"/>
        <v>-2901.94</v>
      </c>
      <c r="Q45" s="11">
        <f t="shared" si="12"/>
        <v>-33862.1</v>
      </c>
      <c r="R45" s="11">
        <f t="shared" si="12"/>
        <v>-15300.54</v>
      </c>
      <c r="S45" s="11">
        <f t="shared" si="12"/>
        <v>-241279.94</v>
      </c>
      <c r="T45" s="11">
        <f t="shared" si="12"/>
        <v>-45108.75</v>
      </c>
      <c r="U45" s="11">
        <f t="shared" si="12"/>
        <v>-490808.93</v>
      </c>
      <c r="V45" s="11">
        <f t="shared" si="12"/>
        <v>0</v>
      </c>
      <c r="W45" s="11">
        <f t="shared" si="12"/>
        <v>0</v>
      </c>
      <c r="X45" s="11">
        <f t="shared" si="9"/>
        <v>8483.2000000000007</v>
      </c>
      <c r="Y45" s="11">
        <f t="shared" si="9"/>
        <v>8761.1299999999992</v>
      </c>
    </row>
    <row r="46" spans="1:25" x14ac:dyDescent="0.25">
      <c r="A46" s="1"/>
      <c r="B46" s="1" t="s">
        <v>42</v>
      </c>
      <c r="C46" s="1"/>
      <c r="D46" s="1"/>
      <c r="E46" s="1"/>
      <c r="F46" s="1"/>
      <c r="G46" s="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25">
      <c r="A47" s="1"/>
      <c r="B47" s="1"/>
      <c r="C47" s="1" t="s">
        <v>43</v>
      </c>
      <c r="D47" s="1"/>
      <c r="E47" s="1"/>
      <c r="F47" s="1"/>
      <c r="G47" s="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x14ac:dyDescent="0.25">
      <c r="A48" s="1"/>
      <c r="B48" s="1"/>
      <c r="C48" s="1"/>
      <c r="D48" s="1" t="s">
        <v>44</v>
      </c>
      <c r="E48" s="1"/>
      <c r="F48" s="1"/>
      <c r="G48" s="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25">
      <c r="A49" s="1"/>
      <c r="B49" s="1"/>
      <c r="C49" s="1"/>
      <c r="D49" s="1"/>
      <c r="E49" s="1" t="s">
        <v>45</v>
      </c>
      <c r="F49" s="1"/>
      <c r="G49" s="1"/>
      <c r="H49" s="11">
        <v>2233.33</v>
      </c>
      <c r="I49" s="11">
        <v>60733.33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f t="shared" ref="X49:Y56" si="13">ROUND(H49+J49+L49+N49+P49+R49+T49+V49,5)</f>
        <v>2233.33</v>
      </c>
      <c r="Y49" s="11">
        <f t="shared" si="13"/>
        <v>60733.33</v>
      </c>
    </row>
    <row r="50" spans="1:25" x14ac:dyDescent="0.25">
      <c r="A50" s="1"/>
      <c r="B50" s="1"/>
      <c r="C50" s="1"/>
      <c r="D50" s="1"/>
      <c r="E50" s="1" t="s">
        <v>46</v>
      </c>
      <c r="F50" s="1"/>
      <c r="G50" s="1"/>
      <c r="H50" s="11">
        <v>4170</v>
      </c>
      <c r="I50" s="11">
        <v>46735.7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f t="shared" si="13"/>
        <v>4170</v>
      </c>
      <c r="Y50" s="11">
        <f t="shared" si="13"/>
        <v>46735.7</v>
      </c>
    </row>
    <row r="51" spans="1:25" x14ac:dyDescent="0.25">
      <c r="A51" s="1"/>
      <c r="B51" s="1"/>
      <c r="C51" s="1"/>
      <c r="D51" s="1"/>
      <c r="E51" s="1" t="s">
        <v>96</v>
      </c>
      <c r="F51" s="1"/>
      <c r="G51" s="1"/>
      <c r="H51" s="11">
        <v>1500</v>
      </c>
      <c r="I51" s="11">
        <v>38000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f t="shared" si="13"/>
        <v>1500</v>
      </c>
      <c r="Y51" s="11">
        <f t="shared" si="13"/>
        <v>38000</v>
      </c>
    </row>
    <row r="52" spans="1:25" x14ac:dyDescent="0.25">
      <c r="A52" s="1"/>
      <c r="B52" s="1"/>
      <c r="C52" s="1"/>
      <c r="D52" s="1"/>
      <c r="E52" s="1" t="s">
        <v>323</v>
      </c>
      <c r="F52" s="1"/>
      <c r="G52" s="1"/>
      <c r="H52" s="11">
        <v>500</v>
      </c>
      <c r="I52" s="11">
        <v>18000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f t="shared" si="13"/>
        <v>500</v>
      </c>
      <c r="Y52" s="11">
        <f t="shared" si="13"/>
        <v>18000</v>
      </c>
    </row>
    <row r="53" spans="1:25" x14ac:dyDescent="0.25">
      <c r="A53" s="1"/>
      <c r="B53" s="1"/>
      <c r="C53" s="1"/>
      <c r="D53" s="1"/>
      <c r="E53" s="1" t="s">
        <v>47</v>
      </c>
      <c r="F53" s="1"/>
      <c r="G53" s="1"/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11.29</v>
      </c>
      <c r="U53" s="11">
        <v>90.81</v>
      </c>
      <c r="V53" s="11">
        <v>0</v>
      </c>
      <c r="W53" s="11">
        <v>0</v>
      </c>
      <c r="X53" s="11">
        <f t="shared" si="13"/>
        <v>11.29</v>
      </c>
      <c r="Y53" s="11">
        <f t="shared" si="13"/>
        <v>90.81</v>
      </c>
    </row>
    <row r="54" spans="1:25" ht="15.75" thickBot="1" x14ac:dyDescent="0.3">
      <c r="A54" s="1"/>
      <c r="B54" s="1"/>
      <c r="C54" s="1"/>
      <c r="D54" s="1"/>
      <c r="E54" s="1" t="s">
        <v>218</v>
      </c>
      <c r="F54" s="1"/>
      <c r="G54" s="1"/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3301.54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f t="shared" si="13"/>
        <v>0</v>
      </c>
      <c r="Y54" s="11">
        <f t="shared" si="13"/>
        <v>3301.54</v>
      </c>
    </row>
    <row r="55" spans="1:25" ht="15.75" thickBot="1" x14ac:dyDescent="0.3">
      <c r="A55" s="1"/>
      <c r="B55" s="1"/>
      <c r="C55" s="1"/>
      <c r="D55" s="1" t="s">
        <v>48</v>
      </c>
      <c r="E55" s="1"/>
      <c r="F55" s="1"/>
      <c r="G55" s="1"/>
      <c r="H55" s="13">
        <f t="shared" ref="H55:W55" si="14">ROUND(SUM(H48:H54),5)</f>
        <v>8403.33</v>
      </c>
      <c r="I55" s="13">
        <f t="shared" si="14"/>
        <v>163469.03</v>
      </c>
      <c r="J55" s="13">
        <f t="shared" si="14"/>
        <v>0</v>
      </c>
      <c r="K55" s="13">
        <f t="shared" si="14"/>
        <v>0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3301.54</v>
      </c>
      <c r="R55" s="13">
        <f t="shared" si="14"/>
        <v>0</v>
      </c>
      <c r="S55" s="13">
        <f t="shared" si="14"/>
        <v>0</v>
      </c>
      <c r="T55" s="13">
        <f t="shared" si="14"/>
        <v>11.29</v>
      </c>
      <c r="U55" s="13">
        <f t="shared" si="14"/>
        <v>90.81</v>
      </c>
      <c r="V55" s="13">
        <f t="shared" si="14"/>
        <v>0</v>
      </c>
      <c r="W55" s="13">
        <f t="shared" si="14"/>
        <v>0</v>
      </c>
      <c r="X55" s="13">
        <f t="shared" si="13"/>
        <v>8414.6200000000008</v>
      </c>
      <c r="Y55" s="13">
        <f t="shared" si="13"/>
        <v>166861.38</v>
      </c>
    </row>
    <row r="56" spans="1:25" x14ac:dyDescent="0.25">
      <c r="A56" s="1"/>
      <c r="B56" s="1"/>
      <c r="C56" s="1" t="s">
        <v>49</v>
      </c>
      <c r="D56" s="1"/>
      <c r="E56" s="1"/>
      <c r="F56" s="1"/>
      <c r="G56" s="1"/>
      <c r="H56" s="11">
        <f t="shared" ref="H56:W56" si="15">ROUND(H47+H55,5)</f>
        <v>8403.33</v>
      </c>
      <c r="I56" s="11">
        <f t="shared" si="15"/>
        <v>163469.03</v>
      </c>
      <c r="J56" s="11">
        <f t="shared" si="15"/>
        <v>0</v>
      </c>
      <c r="K56" s="11">
        <f t="shared" si="15"/>
        <v>0</v>
      </c>
      <c r="L56" s="11">
        <f t="shared" si="15"/>
        <v>0</v>
      </c>
      <c r="M56" s="11">
        <f t="shared" si="15"/>
        <v>0</v>
      </c>
      <c r="N56" s="11">
        <f t="shared" si="15"/>
        <v>0</v>
      </c>
      <c r="O56" s="11">
        <f t="shared" si="15"/>
        <v>0</v>
      </c>
      <c r="P56" s="11">
        <f t="shared" si="15"/>
        <v>0</v>
      </c>
      <c r="Q56" s="11">
        <f t="shared" si="15"/>
        <v>3301.54</v>
      </c>
      <c r="R56" s="11">
        <f t="shared" si="15"/>
        <v>0</v>
      </c>
      <c r="S56" s="11">
        <f t="shared" si="15"/>
        <v>0</v>
      </c>
      <c r="T56" s="11">
        <f t="shared" si="15"/>
        <v>11.29</v>
      </c>
      <c r="U56" s="11">
        <f t="shared" si="15"/>
        <v>90.81</v>
      </c>
      <c r="V56" s="11">
        <f t="shared" si="15"/>
        <v>0</v>
      </c>
      <c r="W56" s="11">
        <f t="shared" si="15"/>
        <v>0</v>
      </c>
      <c r="X56" s="11">
        <f t="shared" si="13"/>
        <v>8414.6200000000008</v>
      </c>
      <c r="Y56" s="11">
        <f t="shared" si="13"/>
        <v>166861.38</v>
      </c>
    </row>
    <row r="57" spans="1:25" x14ac:dyDescent="0.25">
      <c r="A57" s="1"/>
      <c r="B57" s="1"/>
      <c r="C57" s="1" t="s">
        <v>50</v>
      </c>
      <c r="D57" s="1"/>
      <c r="E57" s="1"/>
      <c r="F57" s="1"/>
      <c r="G57" s="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25">
      <c r="A58" s="1"/>
      <c r="B58" s="1"/>
      <c r="C58" s="1"/>
      <c r="D58" s="1" t="s">
        <v>51</v>
      </c>
      <c r="E58" s="1"/>
      <c r="F58" s="1"/>
      <c r="G58" s="1"/>
      <c r="H58" s="11">
        <v>0</v>
      </c>
      <c r="I58" s="11">
        <v>4623.72</v>
      </c>
      <c r="J58" s="11">
        <v>0</v>
      </c>
      <c r="K58" s="11">
        <v>0</v>
      </c>
      <c r="L58" s="11">
        <v>0</v>
      </c>
      <c r="M58" s="11">
        <v>300</v>
      </c>
      <c r="N58" s="11">
        <v>0</v>
      </c>
      <c r="O58" s="11">
        <v>0</v>
      </c>
      <c r="P58" s="11">
        <v>0</v>
      </c>
      <c r="Q58" s="11">
        <v>2169.96</v>
      </c>
      <c r="R58" s="11">
        <v>0</v>
      </c>
      <c r="S58" s="11">
        <v>0</v>
      </c>
      <c r="T58" s="11">
        <v>0</v>
      </c>
      <c r="U58" s="11">
        <v>2573.14</v>
      </c>
      <c r="V58" s="11">
        <v>0</v>
      </c>
      <c r="W58" s="11">
        <v>0</v>
      </c>
      <c r="X58" s="11">
        <f t="shared" ref="X58:Y62" si="16">ROUND(H58+J58+L58+N58+P58+R58+T58+V58,5)</f>
        <v>0</v>
      </c>
      <c r="Y58" s="11">
        <f t="shared" si="16"/>
        <v>9666.82</v>
      </c>
    </row>
    <row r="59" spans="1:25" ht="15.75" thickBot="1" x14ac:dyDescent="0.3">
      <c r="A59" s="1"/>
      <c r="B59" s="1"/>
      <c r="C59" s="1"/>
      <c r="D59" s="1" t="s">
        <v>110</v>
      </c>
      <c r="E59" s="1"/>
      <c r="F59" s="1"/>
      <c r="G59" s="1"/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8300</v>
      </c>
      <c r="U59" s="11">
        <v>91300</v>
      </c>
      <c r="V59" s="11">
        <v>0</v>
      </c>
      <c r="W59" s="11">
        <v>0</v>
      </c>
      <c r="X59" s="11">
        <f t="shared" si="16"/>
        <v>8300</v>
      </c>
      <c r="Y59" s="11">
        <f t="shared" si="16"/>
        <v>91300</v>
      </c>
    </row>
    <row r="60" spans="1:25" ht="15.75" thickBot="1" x14ac:dyDescent="0.3">
      <c r="A60" s="1"/>
      <c r="B60" s="1"/>
      <c r="C60" s="1" t="s">
        <v>52</v>
      </c>
      <c r="D60" s="1"/>
      <c r="E60" s="1"/>
      <c r="F60" s="1"/>
      <c r="G60" s="1"/>
      <c r="H60" s="14">
        <f t="shared" ref="H60:W60" si="17">ROUND(SUM(H57:H59),5)</f>
        <v>0</v>
      </c>
      <c r="I60" s="14">
        <f t="shared" si="17"/>
        <v>4623.72</v>
      </c>
      <c r="J60" s="14">
        <f t="shared" si="17"/>
        <v>0</v>
      </c>
      <c r="K60" s="14">
        <f t="shared" si="17"/>
        <v>0</v>
      </c>
      <c r="L60" s="14">
        <f t="shared" si="17"/>
        <v>0</v>
      </c>
      <c r="M60" s="14">
        <f t="shared" si="17"/>
        <v>300</v>
      </c>
      <c r="N60" s="14">
        <f t="shared" si="17"/>
        <v>0</v>
      </c>
      <c r="O60" s="14">
        <f t="shared" si="17"/>
        <v>0</v>
      </c>
      <c r="P60" s="14">
        <f t="shared" si="17"/>
        <v>0</v>
      </c>
      <c r="Q60" s="14">
        <f t="shared" si="17"/>
        <v>2169.96</v>
      </c>
      <c r="R60" s="14">
        <f t="shared" si="17"/>
        <v>0</v>
      </c>
      <c r="S60" s="14">
        <f t="shared" si="17"/>
        <v>0</v>
      </c>
      <c r="T60" s="14">
        <f t="shared" si="17"/>
        <v>8300</v>
      </c>
      <c r="U60" s="14">
        <f t="shared" si="17"/>
        <v>93873.14</v>
      </c>
      <c r="V60" s="14">
        <f t="shared" si="17"/>
        <v>0</v>
      </c>
      <c r="W60" s="14">
        <f t="shared" si="17"/>
        <v>0</v>
      </c>
      <c r="X60" s="14">
        <f t="shared" si="16"/>
        <v>8300</v>
      </c>
      <c r="Y60" s="14">
        <f t="shared" si="16"/>
        <v>100966.82</v>
      </c>
    </row>
    <row r="61" spans="1:25" ht="15.75" thickBot="1" x14ac:dyDescent="0.3">
      <c r="A61" s="1"/>
      <c r="B61" s="1" t="s">
        <v>53</v>
      </c>
      <c r="C61" s="1"/>
      <c r="D61" s="1"/>
      <c r="E61" s="1"/>
      <c r="F61" s="1"/>
      <c r="G61" s="1"/>
      <c r="H61" s="14">
        <f t="shared" ref="H61:W61" si="18">ROUND(H46+H56-H60,5)</f>
        <v>8403.33</v>
      </c>
      <c r="I61" s="14">
        <f t="shared" si="18"/>
        <v>158845.31</v>
      </c>
      <c r="J61" s="14">
        <f t="shared" si="18"/>
        <v>0</v>
      </c>
      <c r="K61" s="14">
        <f t="shared" si="18"/>
        <v>0</v>
      </c>
      <c r="L61" s="14">
        <f t="shared" si="18"/>
        <v>0</v>
      </c>
      <c r="M61" s="14">
        <f t="shared" si="18"/>
        <v>-300</v>
      </c>
      <c r="N61" s="14">
        <f t="shared" si="18"/>
        <v>0</v>
      </c>
      <c r="O61" s="14">
        <f t="shared" si="18"/>
        <v>0</v>
      </c>
      <c r="P61" s="14">
        <f t="shared" si="18"/>
        <v>0</v>
      </c>
      <c r="Q61" s="14">
        <f t="shared" si="18"/>
        <v>1131.58</v>
      </c>
      <c r="R61" s="14">
        <f t="shared" si="18"/>
        <v>0</v>
      </c>
      <c r="S61" s="14">
        <f t="shared" si="18"/>
        <v>0</v>
      </c>
      <c r="T61" s="14">
        <f t="shared" si="18"/>
        <v>-8288.7099999999991</v>
      </c>
      <c r="U61" s="14">
        <f t="shared" si="18"/>
        <v>-93782.33</v>
      </c>
      <c r="V61" s="14">
        <f t="shared" si="18"/>
        <v>0</v>
      </c>
      <c r="W61" s="14">
        <f t="shared" si="18"/>
        <v>0</v>
      </c>
      <c r="X61" s="14">
        <f t="shared" si="16"/>
        <v>114.62</v>
      </c>
      <c r="Y61" s="14">
        <f t="shared" si="16"/>
        <v>65894.559999999998</v>
      </c>
    </row>
    <row r="62" spans="1:25" ht="15.75" thickBot="1" x14ac:dyDescent="0.3">
      <c r="A62" s="1" t="s">
        <v>54</v>
      </c>
      <c r="B62" s="1"/>
      <c r="C62" s="1"/>
      <c r="D62" s="1"/>
      <c r="E62" s="1"/>
      <c r="F62" s="1"/>
      <c r="G62" s="1"/>
      <c r="H62" s="15">
        <f t="shared" ref="H62:W62" si="19">ROUND(H45+H61,5)</f>
        <v>76432.33</v>
      </c>
      <c r="I62" s="15">
        <f t="shared" si="19"/>
        <v>902225.9</v>
      </c>
      <c r="J62" s="15">
        <f t="shared" si="19"/>
        <v>3316.79</v>
      </c>
      <c r="K62" s="15">
        <f t="shared" si="19"/>
        <v>28539.46</v>
      </c>
      <c r="L62" s="15">
        <f t="shared" si="19"/>
        <v>0</v>
      </c>
      <c r="M62" s="15">
        <f t="shared" si="19"/>
        <v>-409.92</v>
      </c>
      <c r="N62" s="15">
        <f t="shared" si="19"/>
        <v>448.64</v>
      </c>
      <c r="O62" s="15">
        <f t="shared" si="19"/>
        <v>2901.97</v>
      </c>
      <c r="P62" s="15">
        <f t="shared" si="19"/>
        <v>-2901.94</v>
      </c>
      <c r="Q62" s="15">
        <f t="shared" si="19"/>
        <v>-32730.52</v>
      </c>
      <c r="R62" s="15">
        <f t="shared" si="19"/>
        <v>-15300.54</v>
      </c>
      <c r="S62" s="15">
        <f t="shared" si="19"/>
        <v>-241279.94</v>
      </c>
      <c r="T62" s="15">
        <f t="shared" si="19"/>
        <v>-53397.46</v>
      </c>
      <c r="U62" s="15">
        <f t="shared" si="19"/>
        <v>-584591.26</v>
      </c>
      <c r="V62" s="15">
        <f t="shared" si="19"/>
        <v>0</v>
      </c>
      <c r="W62" s="15">
        <f t="shared" si="19"/>
        <v>0</v>
      </c>
      <c r="X62" s="15">
        <f t="shared" si="16"/>
        <v>8597.82</v>
      </c>
      <c r="Y62" s="15">
        <f t="shared" si="16"/>
        <v>74655.69</v>
      </c>
    </row>
    <row r="63" spans="1:25" ht="15.75" thickTop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</sheetData>
  <phoneticPr fontId="7" type="noConversion"/>
  <conditionalFormatting sqref="H10:P56">
    <cfRule type="cellIs" dxfId="9" priority="2" operator="lessThan">
      <formula>0</formula>
    </cfRule>
  </conditionalFormatting>
  <conditionalFormatting sqref="H11:Y62">
    <cfRule type="cellIs" dxfId="8" priority="1" operator="lessThan">
      <formula>0</formula>
    </cfRule>
  </conditionalFormatting>
  <printOptions horizontalCentered="1"/>
  <pageMargins left="0.25" right="0.25" top="0.75" bottom="0.75" header="0.3" footer="0.3"/>
  <pageSetup scale="54" fitToHeight="0" orientation="landscape" r:id="rId1"/>
  <headerFooter>
    <oddFooter>&amp;LCreated on: &amp;D&amp;C&amp;"-,Bold Italic"CONFIDENTIAL
Not for External Distribution&amp;RPage &amp;P of &amp;N</oddFooter>
  </headerFooter>
  <rowBreaks count="1" manualBreakCount="1">
    <brk id="45" max="16383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J46"/>
  <sheetViews>
    <sheetView workbookViewId="0"/>
  </sheetViews>
  <sheetFormatPr defaultRowHeight="15" x14ac:dyDescent="0.25"/>
  <cols>
    <col min="1" max="4" width="3.7109375" style="3" customWidth="1"/>
    <col min="5" max="5" width="3.5703125" style="18" customWidth="1"/>
    <col min="6" max="6" width="35.140625" style="9" customWidth="1"/>
    <col min="7" max="9" width="11.7109375" style="9" customWidth="1"/>
    <col min="10" max="10" width="11" style="22" customWidth="1"/>
  </cols>
  <sheetData>
    <row r="1" spans="1:10" ht="20.25" x14ac:dyDescent="0.3">
      <c r="A1" s="7" t="s">
        <v>5</v>
      </c>
    </row>
    <row r="2" spans="1:10" ht="20.25" x14ac:dyDescent="0.3">
      <c r="A2" s="7" t="s">
        <v>17</v>
      </c>
    </row>
    <row r="3" spans="1:10" ht="20.25" x14ac:dyDescent="0.3">
      <c r="A3" s="42" t="str">
        <f>+Cover!A10</f>
        <v>November 2020</v>
      </c>
    </row>
    <row r="4" spans="1:10" ht="15.75" thickBot="1" x14ac:dyDescent="0.3"/>
    <row r="5" spans="1:10" ht="16.5" hidden="1" thickTop="1" thickBot="1" x14ac:dyDescent="0.3">
      <c r="A5" s="2" t="s">
        <v>8</v>
      </c>
      <c r="B5" s="2" t="s">
        <v>9</v>
      </c>
      <c r="C5" s="2" t="s">
        <v>12</v>
      </c>
      <c r="D5" s="2" t="s">
        <v>126</v>
      </c>
      <c r="E5" s="10" t="s">
        <v>13</v>
      </c>
      <c r="F5" s="10" t="s">
        <v>14</v>
      </c>
      <c r="G5" s="10" t="s">
        <v>15</v>
      </c>
      <c r="H5" s="10" t="s">
        <v>16</v>
      </c>
      <c r="I5" s="19" t="s">
        <v>57</v>
      </c>
      <c r="J5" s="29" t="s">
        <v>115</v>
      </c>
    </row>
    <row r="6" spans="1:10" ht="16.5" thickTop="1" thickBot="1" x14ac:dyDescent="0.3">
      <c r="A6" s="2"/>
      <c r="B6" s="2"/>
      <c r="C6" s="2"/>
      <c r="D6" s="2"/>
      <c r="E6" s="2"/>
      <c r="F6" s="2"/>
      <c r="G6" s="10" t="s">
        <v>217</v>
      </c>
      <c r="H6" s="10" t="s">
        <v>0</v>
      </c>
      <c r="I6" s="10" t="s">
        <v>1</v>
      </c>
      <c r="J6" s="23" t="s">
        <v>2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1"/>
      <c r="H7" s="11"/>
      <c r="I7" s="11"/>
      <c r="J7" s="24"/>
    </row>
    <row r="8" spans="1:10" x14ac:dyDescent="0.25">
      <c r="A8" s="1"/>
      <c r="B8" s="1"/>
      <c r="C8" s="1"/>
      <c r="D8" s="1" t="s">
        <v>20</v>
      </c>
      <c r="E8" s="1"/>
      <c r="F8" s="1"/>
      <c r="G8" s="11"/>
      <c r="H8" s="11"/>
      <c r="I8" s="11"/>
      <c r="J8" s="24"/>
    </row>
    <row r="9" spans="1:10" x14ac:dyDescent="0.25">
      <c r="A9" s="1"/>
      <c r="B9" s="1"/>
      <c r="C9" s="1"/>
      <c r="D9" s="1"/>
      <c r="E9" s="1" t="s">
        <v>23</v>
      </c>
      <c r="F9" s="1"/>
      <c r="G9" s="11"/>
      <c r="H9" s="11"/>
      <c r="I9" s="11"/>
      <c r="J9" s="24"/>
    </row>
    <row r="10" spans="1:10" x14ac:dyDescent="0.25">
      <c r="A10" s="1"/>
      <c r="B10" s="1"/>
      <c r="C10" s="1"/>
      <c r="D10" s="1"/>
      <c r="E10" s="1"/>
      <c r="F10" s="1" t="s">
        <v>111</v>
      </c>
      <c r="G10" s="11">
        <v>501</v>
      </c>
      <c r="H10" s="11">
        <v>7500</v>
      </c>
      <c r="I10" s="11">
        <f t="shared" ref="I10:I15" si="0">ROUND((G10-H10),5)</f>
        <v>-6999</v>
      </c>
      <c r="J10" s="24">
        <f t="shared" ref="J10:J15" si="1">ROUND(IF(H10=0, IF(G10=0, 0, 1), G10/H10),5)</f>
        <v>6.6799999999999998E-2</v>
      </c>
    </row>
    <row r="11" spans="1:10" x14ac:dyDescent="0.25">
      <c r="A11" s="1"/>
      <c r="B11" s="1"/>
      <c r="C11" s="1"/>
      <c r="D11" s="1"/>
      <c r="E11" s="1"/>
      <c r="F11" s="1" t="s">
        <v>112</v>
      </c>
      <c r="G11" s="11">
        <v>2</v>
      </c>
      <c r="H11" s="11">
        <v>750</v>
      </c>
      <c r="I11" s="11">
        <f t="shared" si="0"/>
        <v>-748</v>
      </c>
      <c r="J11" s="24">
        <f t="shared" si="1"/>
        <v>2.6700000000000001E-3</v>
      </c>
    </row>
    <row r="12" spans="1:10" x14ac:dyDescent="0.25">
      <c r="A12" s="1"/>
      <c r="B12" s="1"/>
      <c r="C12" s="1"/>
      <c r="D12" s="1"/>
      <c r="E12" s="1"/>
      <c r="F12" s="1" t="s">
        <v>168</v>
      </c>
      <c r="G12" s="11">
        <v>30</v>
      </c>
      <c r="H12" s="11">
        <v>800</v>
      </c>
      <c r="I12" s="11">
        <f t="shared" si="0"/>
        <v>-770</v>
      </c>
      <c r="J12" s="24">
        <f t="shared" si="1"/>
        <v>3.7499999999999999E-2</v>
      </c>
    </row>
    <row r="13" spans="1:10" ht="15.75" thickBot="1" x14ac:dyDescent="0.3">
      <c r="A13" s="1"/>
      <c r="B13" s="1"/>
      <c r="C13" s="1"/>
      <c r="D13" s="1"/>
      <c r="E13" s="1"/>
      <c r="F13" s="1" t="s">
        <v>113</v>
      </c>
      <c r="G13" s="11">
        <v>159.5</v>
      </c>
      <c r="H13" s="11">
        <v>9700</v>
      </c>
      <c r="I13" s="11">
        <f t="shared" si="0"/>
        <v>-9540.5</v>
      </c>
      <c r="J13" s="24">
        <f t="shared" si="1"/>
        <v>1.644E-2</v>
      </c>
    </row>
    <row r="14" spans="1:10" ht="15.75" thickBot="1" x14ac:dyDescent="0.3">
      <c r="A14" s="1"/>
      <c r="B14" s="1"/>
      <c r="C14" s="1"/>
      <c r="D14" s="1"/>
      <c r="E14" s="1" t="s">
        <v>114</v>
      </c>
      <c r="F14" s="1"/>
      <c r="G14" s="13">
        <f>ROUND(SUM(G9:G13),5)</f>
        <v>692.5</v>
      </c>
      <c r="H14" s="13">
        <f>ROUND(SUM(H9:H13),5)</f>
        <v>18750</v>
      </c>
      <c r="I14" s="13">
        <f t="shared" si="0"/>
        <v>-18057.5</v>
      </c>
      <c r="J14" s="26">
        <f t="shared" si="1"/>
        <v>3.6929999999999998E-2</v>
      </c>
    </row>
    <row r="15" spans="1:10" x14ac:dyDescent="0.25">
      <c r="A15" s="1"/>
      <c r="B15" s="1"/>
      <c r="C15" s="1"/>
      <c r="D15" s="1" t="s">
        <v>27</v>
      </c>
      <c r="E15" s="1"/>
      <c r="F15" s="1"/>
      <c r="G15" s="11">
        <f>ROUND(G8+G14,5)</f>
        <v>692.5</v>
      </c>
      <c r="H15" s="11">
        <f>ROUND(H8+H14,5)</f>
        <v>18750</v>
      </c>
      <c r="I15" s="11">
        <f t="shared" si="0"/>
        <v>-18057.5</v>
      </c>
      <c r="J15" s="24">
        <f t="shared" si="1"/>
        <v>3.6929999999999998E-2</v>
      </c>
    </row>
    <row r="16" spans="1:10" x14ac:dyDescent="0.25">
      <c r="A16" s="1"/>
      <c r="B16" s="1"/>
      <c r="C16" s="1"/>
      <c r="D16" s="1" t="s">
        <v>28</v>
      </c>
      <c r="E16" s="1"/>
      <c r="F16" s="1"/>
      <c r="G16" s="11"/>
      <c r="H16" s="11"/>
      <c r="I16" s="11"/>
      <c r="J16" s="24"/>
    </row>
    <row r="17" spans="1:10" x14ac:dyDescent="0.25">
      <c r="A17" s="1"/>
      <c r="B17" s="1"/>
      <c r="C17" s="1"/>
      <c r="D17" s="1"/>
      <c r="E17" s="1" t="s">
        <v>30</v>
      </c>
      <c r="F17" s="1"/>
      <c r="G17" s="11"/>
      <c r="H17" s="11"/>
      <c r="I17" s="11"/>
      <c r="J17" s="24"/>
    </row>
    <row r="18" spans="1:10" x14ac:dyDescent="0.25">
      <c r="A18" s="1"/>
      <c r="B18" s="1"/>
      <c r="C18" s="1"/>
      <c r="D18" s="1"/>
      <c r="E18" s="1"/>
      <c r="F18" s="1" t="s">
        <v>119</v>
      </c>
      <c r="G18" s="11">
        <v>234.59</v>
      </c>
      <c r="H18" s="11">
        <v>3800</v>
      </c>
      <c r="I18" s="11">
        <f t="shared" ref="I18:I25" si="2">ROUND((G18-H18),5)</f>
        <v>-3565.41</v>
      </c>
      <c r="J18" s="24">
        <f t="shared" ref="J18:J25" si="3">ROUND(IF(H18=0, IF(G18=0, 0, 1), G18/H18),5)</f>
        <v>6.173E-2</v>
      </c>
    </row>
    <row r="19" spans="1:10" x14ac:dyDescent="0.25">
      <c r="A19" s="1"/>
      <c r="B19" s="1"/>
      <c r="C19" s="1"/>
      <c r="D19" s="1"/>
      <c r="E19" s="1"/>
      <c r="F19" s="1" t="s">
        <v>120</v>
      </c>
      <c r="G19" s="11">
        <v>1</v>
      </c>
      <c r="H19" s="11">
        <v>500</v>
      </c>
      <c r="I19" s="11">
        <f t="shared" si="2"/>
        <v>-499</v>
      </c>
      <c r="J19" s="24">
        <f t="shared" si="3"/>
        <v>2E-3</v>
      </c>
    </row>
    <row r="20" spans="1:10" x14ac:dyDescent="0.25">
      <c r="A20" s="1"/>
      <c r="B20" s="1"/>
      <c r="C20" s="1"/>
      <c r="D20" s="1"/>
      <c r="E20" s="1"/>
      <c r="F20" s="1" t="s">
        <v>176</v>
      </c>
      <c r="G20" s="11">
        <v>53.17</v>
      </c>
      <c r="H20" s="11">
        <v>825</v>
      </c>
      <c r="I20" s="11">
        <f t="shared" si="2"/>
        <v>-771.83</v>
      </c>
      <c r="J20" s="24">
        <f t="shared" si="3"/>
        <v>6.4449999999999993E-2</v>
      </c>
    </row>
    <row r="21" spans="1:10" x14ac:dyDescent="0.25">
      <c r="A21" s="1"/>
      <c r="B21" s="1"/>
      <c r="C21" s="1"/>
      <c r="D21" s="1"/>
      <c r="E21" s="1"/>
      <c r="F21" s="1" t="s">
        <v>169</v>
      </c>
      <c r="G21" s="11">
        <v>15</v>
      </c>
      <c r="H21" s="11">
        <v>400</v>
      </c>
      <c r="I21" s="11">
        <f t="shared" si="2"/>
        <v>-385</v>
      </c>
      <c r="J21" s="24">
        <f t="shared" si="3"/>
        <v>3.7499999999999999E-2</v>
      </c>
    </row>
    <row r="22" spans="1:10" ht="15.75" thickBot="1" x14ac:dyDescent="0.3">
      <c r="A22" s="1"/>
      <c r="B22" s="1"/>
      <c r="C22" s="1"/>
      <c r="D22" s="1"/>
      <c r="E22" s="1"/>
      <c r="F22" s="1" t="s">
        <v>121</v>
      </c>
      <c r="G22" s="11">
        <v>78.66</v>
      </c>
      <c r="H22" s="11">
        <v>4600</v>
      </c>
      <c r="I22" s="11">
        <f t="shared" si="2"/>
        <v>-4521.34</v>
      </c>
      <c r="J22" s="24">
        <f t="shared" si="3"/>
        <v>1.7100000000000001E-2</v>
      </c>
    </row>
    <row r="23" spans="1:10" ht="15.75" thickBot="1" x14ac:dyDescent="0.3">
      <c r="A23" s="1"/>
      <c r="B23" s="1"/>
      <c r="C23" s="1"/>
      <c r="D23" s="1"/>
      <c r="E23" s="1" t="s">
        <v>122</v>
      </c>
      <c r="F23" s="1"/>
      <c r="G23" s="14">
        <f>ROUND(SUM(G17:G22),5)</f>
        <v>382.42</v>
      </c>
      <c r="H23" s="14">
        <f>ROUND(SUM(H17:H22),5)</f>
        <v>10125</v>
      </c>
      <c r="I23" s="14">
        <f t="shared" si="2"/>
        <v>-9742.58</v>
      </c>
      <c r="J23" s="27">
        <f t="shared" si="3"/>
        <v>3.7769999999999998E-2</v>
      </c>
    </row>
    <row r="24" spans="1:10" ht="15.75" thickBot="1" x14ac:dyDescent="0.3">
      <c r="A24" s="1"/>
      <c r="B24" s="1"/>
      <c r="C24" s="1"/>
      <c r="D24" s="1" t="s">
        <v>34</v>
      </c>
      <c r="E24" s="1"/>
      <c r="F24" s="1"/>
      <c r="G24" s="13">
        <f>ROUND(G16+G23,5)</f>
        <v>382.42</v>
      </c>
      <c r="H24" s="13">
        <f>ROUND(H16+H23,5)</f>
        <v>10125</v>
      </c>
      <c r="I24" s="13">
        <f t="shared" si="2"/>
        <v>-9742.58</v>
      </c>
      <c r="J24" s="26">
        <f t="shared" si="3"/>
        <v>3.7769999999999998E-2</v>
      </c>
    </row>
    <row r="25" spans="1:10" x14ac:dyDescent="0.25">
      <c r="A25" s="1"/>
      <c r="B25" s="1"/>
      <c r="C25" s="1" t="s">
        <v>35</v>
      </c>
      <c r="D25" s="1"/>
      <c r="E25" s="1"/>
      <c r="F25" s="1"/>
      <c r="G25" s="11">
        <f>ROUND(G15-G24,5)</f>
        <v>310.08</v>
      </c>
      <c r="H25" s="11">
        <f>ROUND(H15-H24,5)</f>
        <v>8625</v>
      </c>
      <c r="I25" s="11">
        <f t="shared" si="2"/>
        <v>-8314.92</v>
      </c>
      <c r="J25" s="24">
        <f t="shared" si="3"/>
        <v>3.5950000000000003E-2</v>
      </c>
    </row>
    <row r="26" spans="1:10" x14ac:dyDescent="0.25">
      <c r="A26" s="1"/>
      <c r="B26" s="1"/>
      <c r="C26" s="1"/>
      <c r="D26" s="1" t="s">
        <v>36</v>
      </c>
      <c r="E26" s="1"/>
      <c r="F26" s="1"/>
      <c r="G26" s="11"/>
      <c r="H26" s="11"/>
      <c r="I26" s="11"/>
      <c r="J26" s="24"/>
    </row>
    <row r="27" spans="1:10" x14ac:dyDescent="0.25">
      <c r="A27" s="1"/>
      <c r="B27" s="1"/>
      <c r="C27" s="1"/>
      <c r="D27" s="1"/>
      <c r="E27" s="1" t="s">
        <v>37</v>
      </c>
      <c r="F27" s="1"/>
      <c r="G27" s="11">
        <v>0</v>
      </c>
      <c r="H27" s="11">
        <v>250</v>
      </c>
      <c r="I27" s="11">
        <f>ROUND((G27-H27),5)</f>
        <v>-250</v>
      </c>
      <c r="J27" s="24">
        <f>ROUND(IF(H27=0, IF(G27=0, 0, 1), G27/H27),5)</f>
        <v>0</v>
      </c>
    </row>
    <row r="28" spans="1:10" x14ac:dyDescent="0.25">
      <c r="A28" s="1"/>
      <c r="B28" s="1"/>
      <c r="C28" s="1"/>
      <c r="D28" s="1"/>
      <c r="E28" s="1" t="s">
        <v>38</v>
      </c>
      <c r="F28" s="1"/>
      <c r="G28" s="11"/>
      <c r="H28" s="11"/>
      <c r="I28" s="11"/>
      <c r="J28" s="24"/>
    </row>
    <row r="29" spans="1:10" ht="15.75" thickBot="1" x14ac:dyDescent="0.3">
      <c r="A29" s="1"/>
      <c r="B29" s="1"/>
      <c r="C29" s="1"/>
      <c r="D29" s="1"/>
      <c r="E29" s="1"/>
      <c r="F29" s="1" t="s">
        <v>55</v>
      </c>
      <c r="G29" s="11">
        <v>1709.3</v>
      </c>
      <c r="H29" s="11">
        <v>10950</v>
      </c>
      <c r="I29" s="11">
        <f>ROUND((G29-H29),5)</f>
        <v>-9240.7000000000007</v>
      </c>
      <c r="J29" s="24">
        <f>ROUND(IF(H29=0, IF(G29=0, 0, 1), G29/H29),5)</f>
        <v>0.15609999999999999</v>
      </c>
    </row>
    <row r="30" spans="1:10" ht="15.75" thickBot="1" x14ac:dyDescent="0.3">
      <c r="A30" s="1"/>
      <c r="B30" s="1"/>
      <c r="C30" s="1"/>
      <c r="D30" s="1"/>
      <c r="E30" s="1" t="s">
        <v>56</v>
      </c>
      <c r="F30" s="1"/>
      <c r="G30" s="14">
        <f>ROUND(SUM(G28:G29),5)</f>
        <v>1709.3</v>
      </c>
      <c r="H30" s="14">
        <f>ROUND(SUM(H28:H29),5)</f>
        <v>10950</v>
      </c>
      <c r="I30" s="14">
        <f>ROUND((G30-H30),5)</f>
        <v>-9240.7000000000007</v>
      </c>
      <c r="J30" s="27">
        <f>ROUND(IF(H30=0, IF(G30=0, 0, 1), G30/H30),5)</f>
        <v>0.15609999999999999</v>
      </c>
    </row>
    <row r="31" spans="1:10" ht="15.75" thickBot="1" x14ac:dyDescent="0.3">
      <c r="A31" s="1"/>
      <c r="B31" s="1"/>
      <c r="C31" s="1"/>
      <c r="D31" s="1" t="s">
        <v>40</v>
      </c>
      <c r="E31" s="1"/>
      <c r="F31" s="1"/>
      <c r="G31" s="13">
        <f>ROUND(SUM(G26:G27)+G30,5)</f>
        <v>1709.3</v>
      </c>
      <c r="H31" s="13">
        <f>ROUND(SUM(H26:H27)+H30,5)</f>
        <v>11200</v>
      </c>
      <c r="I31" s="13">
        <f>ROUND((G31-H31),5)</f>
        <v>-9490.7000000000007</v>
      </c>
      <c r="J31" s="26">
        <f>ROUND(IF(H31=0, IF(G31=0, 0, 1), G31/H31),5)</f>
        <v>0.15262000000000001</v>
      </c>
    </row>
    <row r="32" spans="1:10" x14ac:dyDescent="0.25">
      <c r="A32" s="1"/>
      <c r="B32" s="1" t="s">
        <v>41</v>
      </c>
      <c r="C32" s="1"/>
      <c r="D32" s="1"/>
      <c r="E32" s="1"/>
      <c r="F32" s="1"/>
      <c r="G32" s="11">
        <f>ROUND(G7+G25-G31,5)</f>
        <v>-1399.22</v>
      </c>
      <c r="H32" s="11">
        <f>ROUND(H7+H25-H31,5)</f>
        <v>-2575</v>
      </c>
      <c r="I32" s="11">
        <f>ROUND((G32-H32),5)</f>
        <v>1175.78</v>
      </c>
      <c r="J32" s="24">
        <f>ROUND(IF(H32=0, IF(G32=0, 0, 1), G32/H32),5)</f>
        <v>0.54339000000000004</v>
      </c>
    </row>
    <row r="33" spans="1:10" x14ac:dyDescent="0.25">
      <c r="A33" s="1"/>
      <c r="B33" s="1" t="s">
        <v>42</v>
      </c>
      <c r="C33" s="1"/>
      <c r="D33" s="1"/>
      <c r="E33" s="1"/>
      <c r="F33" s="1"/>
      <c r="G33" s="11"/>
      <c r="H33" s="11"/>
      <c r="I33" s="11"/>
      <c r="J33" s="24"/>
    </row>
    <row r="34" spans="1:10" x14ac:dyDescent="0.25">
      <c r="A34" s="1"/>
      <c r="B34" s="1"/>
      <c r="C34" s="1" t="s">
        <v>43</v>
      </c>
      <c r="D34" s="1"/>
      <c r="E34" s="1"/>
      <c r="F34" s="1"/>
      <c r="G34" s="11"/>
      <c r="H34" s="11"/>
      <c r="I34" s="11"/>
      <c r="J34" s="24"/>
    </row>
    <row r="35" spans="1:10" x14ac:dyDescent="0.25">
      <c r="A35" s="1"/>
      <c r="B35" s="1"/>
      <c r="C35" s="1"/>
      <c r="D35" s="1" t="s">
        <v>44</v>
      </c>
      <c r="E35" s="1"/>
      <c r="F35" s="1"/>
      <c r="G35" s="11"/>
      <c r="H35" s="11"/>
      <c r="I35" s="11"/>
      <c r="J35" s="24"/>
    </row>
    <row r="36" spans="1:10" ht="15.75" thickBot="1" x14ac:dyDescent="0.3">
      <c r="A36" s="1"/>
      <c r="B36" s="1"/>
      <c r="C36" s="1"/>
      <c r="D36" s="1"/>
      <c r="E36" s="1" t="s">
        <v>218</v>
      </c>
      <c r="F36" s="1"/>
      <c r="G36" s="11">
        <v>-60</v>
      </c>
      <c r="H36" s="11"/>
      <c r="I36" s="11"/>
      <c r="J36" s="24"/>
    </row>
    <row r="37" spans="1:10" ht="15.75" thickBot="1" x14ac:dyDescent="0.3">
      <c r="A37" s="1"/>
      <c r="B37" s="1"/>
      <c r="C37" s="1"/>
      <c r="D37" s="1" t="s">
        <v>48</v>
      </c>
      <c r="E37" s="1"/>
      <c r="F37" s="1"/>
      <c r="G37" s="13">
        <f>ROUND(SUM(G35:G36),5)</f>
        <v>-60</v>
      </c>
      <c r="H37" s="11"/>
      <c r="I37" s="11"/>
      <c r="J37" s="24"/>
    </row>
    <row r="38" spans="1:10" x14ac:dyDescent="0.25">
      <c r="A38" s="1"/>
      <c r="B38" s="1"/>
      <c r="C38" s="1" t="s">
        <v>49</v>
      </c>
      <c r="D38" s="1"/>
      <c r="E38" s="1"/>
      <c r="F38" s="1"/>
      <c r="G38" s="11">
        <f>ROUND(G34+G37,5)</f>
        <v>-60</v>
      </c>
      <c r="H38" s="11"/>
      <c r="I38" s="11"/>
      <c r="J38" s="24"/>
    </row>
    <row r="39" spans="1:10" x14ac:dyDescent="0.25">
      <c r="A39" s="1"/>
      <c r="B39" s="1"/>
      <c r="C39" s="1" t="s">
        <v>50</v>
      </c>
      <c r="D39" s="1"/>
      <c r="E39" s="1"/>
      <c r="F39" s="1"/>
      <c r="G39" s="11"/>
      <c r="H39" s="11"/>
      <c r="I39" s="11"/>
      <c r="J39" s="24"/>
    </row>
    <row r="40" spans="1:10" x14ac:dyDescent="0.25">
      <c r="A40" s="1"/>
      <c r="B40" s="1"/>
      <c r="C40" s="1"/>
      <c r="D40" s="1" t="s">
        <v>51</v>
      </c>
      <c r="E40" s="1"/>
      <c r="F40" s="1"/>
      <c r="G40" s="11"/>
      <c r="H40" s="11"/>
      <c r="I40" s="11"/>
      <c r="J40" s="24"/>
    </row>
    <row r="41" spans="1:10" ht="15.75" thickBot="1" x14ac:dyDescent="0.3">
      <c r="A41" s="1"/>
      <c r="B41" s="1"/>
      <c r="C41" s="1"/>
      <c r="D41" s="1"/>
      <c r="E41" s="1" t="s">
        <v>200</v>
      </c>
      <c r="F41" s="1"/>
      <c r="G41" s="11">
        <v>224.19</v>
      </c>
      <c r="H41" s="11"/>
      <c r="I41" s="11"/>
      <c r="J41" s="24"/>
    </row>
    <row r="42" spans="1:10" ht="15.75" thickBot="1" x14ac:dyDescent="0.3">
      <c r="A42" s="1"/>
      <c r="B42" s="1"/>
      <c r="C42" s="1"/>
      <c r="D42" s="1" t="s">
        <v>201</v>
      </c>
      <c r="E42" s="1"/>
      <c r="F42" s="1"/>
      <c r="G42" s="14">
        <f>ROUND(SUM(G40:G41),5)</f>
        <v>224.19</v>
      </c>
      <c r="H42" s="11"/>
      <c r="I42" s="11"/>
      <c r="J42" s="24"/>
    </row>
    <row r="43" spans="1:10" ht="15.75" thickBot="1" x14ac:dyDescent="0.3">
      <c r="A43" s="1"/>
      <c r="B43" s="1"/>
      <c r="C43" s="1" t="s">
        <v>52</v>
      </c>
      <c r="D43" s="1"/>
      <c r="E43" s="1"/>
      <c r="F43" s="1"/>
      <c r="G43" s="14">
        <f>ROUND(G39+G42,5)</f>
        <v>224.19</v>
      </c>
      <c r="H43" s="11"/>
      <c r="I43" s="11"/>
      <c r="J43" s="24"/>
    </row>
    <row r="44" spans="1:10" ht="15.75" thickBot="1" x14ac:dyDescent="0.3">
      <c r="A44" s="1"/>
      <c r="B44" s="1" t="s">
        <v>53</v>
      </c>
      <c r="C44" s="1"/>
      <c r="D44" s="1"/>
      <c r="E44" s="1"/>
      <c r="F44" s="1"/>
      <c r="G44" s="14">
        <f>ROUND(G33+G38-G43,5)</f>
        <v>-284.19</v>
      </c>
      <c r="H44" s="11"/>
      <c r="I44" s="11"/>
      <c r="J44" s="24"/>
    </row>
    <row r="45" spans="1:10" ht="15.75" thickBot="1" x14ac:dyDescent="0.3">
      <c r="A45" s="1" t="s">
        <v>54</v>
      </c>
      <c r="B45" s="1"/>
      <c r="C45" s="1"/>
      <c r="D45" s="1"/>
      <c r="E45" s="1"/>
      <c r="F45" s="1"/>
      <c r="G45" s="15">
        <f>ROUND(G32+G44,5)</f>
        <v>-1683.41</v>
      </c>
      <c r="H45" s="15">
        <f>ROUND(H32+H44,5)</f>
        <v>-2575</v>
      </c>
      <c r="I45" s="15">
        <f>ROUND((G45-H45),5)</f>
        <v>891.59</v>
      </c>
      <c r="J45" s="28">
        <f>ROUND(IF(H45=0, IF(G45=0, 0, 1), G45/H45),5)</f>
        <v>0.65375000000000005</v>
      </c>
    </row>
    <row r="46" spans="1:10" ht="15.75" thickTop="1" x14ac:dyDescent="0.25"/>
  </sheetData>
  <phoneticPr fontId="7" type="noConversion"/>
  <printOptions horizontalCentered="1"/>
  <pageMargins left="0.25" right="0.25" top="0.25" bottom="0.75" header="0.3" footer="0.3"/>
  <pageSetup scale="85" fitToHeight="0" orientation="portrait" r:id="rId1"/>
  <headerFooter>
    <oddFooter>&amp;LCreated on: &amp;D&amp;C&amp;"-,Bold Italic"Confidential
Not for External Distribution&amp;R&amp;"Arial,Bold"&amp;8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3</xdr:col>
                <xdr:colOff>171450</xdr:colOff>
                <xdr:row>5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3</xdr:col>
                <xdr:colOff>171450</xdr:colOff>
                <xdr:row>5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  <tableParts count="1"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8A9A-5953-4D60-ABA0-E92BF7132048}">
  <dimension ref="A1:K46"/>
  <sheetViews>
    <sheetView workbookViewId="0"/>
  </sheetViews>
  <sheetFormatPr defaultRowHeight="15" x14ac:dyDescent="0.25"/>
  <cols>
    <col min="1" max="4" width="3.7109375" style="3" customWidth="1"/>
    <col min="5" max="5" width="3.7109375" style="18" customWidth="1"/>
    <col min="6" max="6" width="33.28515625" style="9" customWidth="1"/>
    <col min="7" max="7" width="13.7109375" style="9" customWidth="1"/>
    <col min="8" max="9" width="11.7109375" style="9" customWidth="1"/>
    <col min="10" max="10" width="11" style="22" customWidth="1"/>
    <col min="11" max="11" width="12.140625" style="22" customWidth="1"/>
  </cols>
  <sheetData>
    <row r="1" spans="1:10" ht="20.25" x14ac:dyDescent="0.3">
      <c r="A1" s="7" t="s">
        <v>5</v>
      </c>
    </row>
    <row r="2" spans="1:10" ht="20.25" x14ac:dyDescent="0.3">
      <c r="A2" s="7" t="s">
        <v>17</v>
      </c>
    </row>
    <row r="3" spans="1:10" ht="20.25" x14ac:dyDescent="0.3">
      <c r="A3" s="8" t="str">
        <f>+'YTD vs Budget'!A3</f>
        <v>YTD Thru November 2020</v>
      </c>
    </row>
    <row r="4" spans="1:10" ht="15.75" thickBot="1" x14ac:dyDescent="0.3"/>
    <row r="5" spans="1:10" ht="16.5" hidden="1" thickTop="1" thickBot="1" x14ac:dyDescent="0.3">
      <c r="A5" s="2" t="s">
        <v>8</v>
      </c>
      <c r="B5" s="2" t="s">
        <v>9</v>
      </c>
      <c r="C5" s="2" t="s">
        <v>10</v>
      </c>
      <c r="D5" s="2" t="s">
        <v>127</v>
      </c>
      <c r="E5" s="2" t="s">
        <v>11</v>
      </c>
      <c r="F5" s="2" t="s">
        <v>12</v>
      </c>
      <c r="G5" s="10" t="s">
        <v>13</v>
      </c>
      <c r="H5" s="10" t="s">
        <v>14</v>
      </c>
      <c r="I5" s="10" t="s">
        <v>15</v>
      </c>
      <c r="J5" s="23" t="s">
        <v>16</v>
      </c>
    </row>
    <row r="6" spans="1:10" ht="16.5" thickTop="1" thickBot="1" x14ac:dyDescent="0.3">
      <c r="A6" s="2"/>
      <c r="B6" s="2"/>
      <c r="C6" s="2"/>
      <c r="D6" s="2"/>
      <c r="E6" s="2"/>
      <c r="F6" s="2"/>
      <c r="G6" s="10" t="s">
        <v>209</v>
      </c>
      <c r="H6" s="10" t="s">
        <v>0</v>
      </c>
      <c r="I6" s="10" t="s">
        <v>1</v>
      </c>
      <c r="J6" s="23" t="s">
        <v>2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1"/>
      <c r="H7" s="11"/>
      <c r="I7" s="11"/>
      <c r="J7" s="24"/>
    </row>
    <row r="8" spans="1:10" x14ac:dyDescent="0.25">
      <c r="A8" s="1"/>
      <c r="B8" s="1"/>
      <c r="C8" s="1"/>
      <c r="D8" s="1" t="s">
        <v>20</v>
      </c>
      <c r="E8" s="1"/>
      <c r="F8" s="1"/>
      <c r="G8" s="11"/>
      <c r="H8" s="11"/>
      <c r="I8" s="11"/>
      <c r="J8" s="24"/>
    </row>
    <row r="9" spans="1:10" x14ac:dyDescent="0.25">
      <c r="A9" s="1"/>
      <c r="B9" s="1"/>
      <c r="C9" s="1"/>
      <c r="D9" s="1"/>
      <c r="E9" s="1" t="s">
        <v>23</v>
      </c>
      <c r="F9" s="1"/>
      <c r="G9" s="11"/>
      <c r="H9" s="11"/>
      <c r="I9" s="11"/>
      <c r="J9" s="24"/>
    </row>
    <row r="10" spans="1:10" x14ac:dyDescent="0.25">
      <c r="A10" s="1"/>
      <c r="B10" s="1"/>
      <c r="C10" s="1"/>
      <c r="D10" s="1"/>
      <c r="E10" s="1"/>
      <c r="F10" s="1" t="s">
        <v>111</v>
      </c>
      <c r="G10" s="11">
        <v>20393.189999999999</v>
      </c>
      <c r="H10" s="11">
        <v>37000</v>
      </c>
      <c r="I10" s="11">
        <f t="shared" ref="I10:I15" si="0">ROUND((G10-H10),5)</f>
        <v>-16606.810000000001</v>
      </c>
      <c r="J10" s="24">
        <f t="shared" ref="J10:J15" si="1">ROUND(IF(H10=0, IF(G10=0, 0, 1), G10/H10),5)</f>
        <v>0.55117000000000005</v>
      </c>
    </row>
    <row r="11" spans="1:10" x14ac:dyDescent="0.25">
      <c r="A11" s="1"/>
      <c r="B11" s="1"/>
      <c r="C11" s="1"/>
      <c r="D11" s="1"/>
      <c r="E11" s="1"/>
      <c r="F11" s="1" t="s">
        <v>112</v>
      </c>
      <c r="G11" s="11">
        <v>1414.5</v>
      </c>
      <c r="H11" s="11">
        <v>3750</v>
      </c>
      <c r="I11" s="11">
        <f t="shared" si="0"/>
        <v>-2335.5</v>
      </c>
      <c r="J11" s="24">
        <f t="shared" si="1"/>
        <v>0.37719999999999998</v>
      </c>
    </row>
    <row r="12" spans="1:10" x14ac:dyDescent="0.25">
      <c r="A12" s="1"/>
      <c r="B12" s="1"/>
      <c r="C12" s="1"/>
      <c r="D12" s="1"/>
      <c r="E12" s="1"/>
      <c r="F12" s="1" t="s">
        <v>168</v>
      </c>
      <c r="G12" s="11">
        <v>1542.23</v>
      </c>
      <c r="H12" s="11">
        <v>4000</v>
      </c>
      <c r="I12" s="11">
        <f t="shared" si="0"/>
        <v>-2457.77</v>
      </c>
      <c r="J12" s="24">
        <f t="shared" si="1"/>
        <v>0.38556000000000001</v>
      </c>
    </row>
    <row r="13" spans="1:10" ht="15.75" thickBot="1" x14ac:dyDescent="0.3">
      <c r="A13" s="1"/>
      <c r="B13" s="1"/>
      <c r="C13" s="1"/>
      <c r="D13" s="1"/>
      <c r="E13" s="1"/>
      <c r="F13" s="1" t="s">
        <v>113</v>
      </c>
      <c r="G13" s="11">
        <v>20213.5</v>
      </c>
      <c r="H13" s="11">
        <v>37400</v>
      </c>
      <c r="I13" s="11">
        <f t="shared" si="0"/>
        <v>-17186.5</v>
      </c>
      <c r="J13" s="24">
        <f t="shared" si="1"/>
        <v>0.54047000000000001</v>
      </c>
    </row>
    <row r="14" spans="1:10" ht="15.75" thickBot="1" x14ac:dyDescent="0.3">
      <c r="A14" s="1"/>
      <c r="B14" s="1"/>
      <c r="C14" s="1"/>
      <c r="D14" s="1"/>
      <c r="E14" s="1" t="s">
        <v>114</v>
      </c>
      <c r="F14" s="1"/>
      <c r="G14" s="13">
        <f>ROUND(SUM(G9:G13),5)</f>
        <v>43563.42</v>
      </c>
      <c r="H14" s="13">
        <f>ROUND(SUM(H9:H13),5)</f>
        <v>82150</v>
      </c>
      <c r="I14" s="13">
        <f t="shared" si="0"/>
        <v>-38586.58</v>
      </c>
      <c r="J14" s="26">
        <f t="shared" si="1"/>
        <v>0.53029000000000004</v>
      </c>
    </row>
    <row r="15" spans="1:10" x14ac:dyDescent="0.25">
      <c r="A15" s="1"/>
      <c r="B15" s="1"/>
      <c r="C15" s="1"/>
      <c r="D15" s="1" t="s">
        <v>27</v>
      </c>
      <c r="E15" s="1"/>
      <c r="F15" s="1"/>
      <c r="G15" s="11">
        <f>ROUND(G8+G14,5)</f>
        <v>43563.42</v>
      </c>
      <c r="H15" s="11">
        <f>ROUND(H8+H14,5)</f>
        <v>82150</v>
      </c>
      <c r="I15" s="11">
        <f t="shared" si="0"/>
        <v>-38586.58</v>
      </c>
      <c r="J15" s="24">
        <f t="shared" si="1"/>
        <v>0.53029000000000004</v>
      </c>
    </row>
    <row r="16" spans="1:10" x14ac:dyDescent="0.25">
      <c r="A16" s="1"/>
      <c r="B16" s="1"/>
      <c r="C16" s="1"/>
      <c r="D16" s="1" t="s">
        <v>28</v>
      </c>
      <c r="E16" s="1"/>
      <c r="F16" s="1"/>
      <c r="G16" s="11"/>
      <c r="H16" s="11"/>
      <c r="I16" s="11"/>
      <c r="J16" s="24"/>
    </row>
    <row r="17" spans="1:10" x14ac:dyDescent="0.25">
      <c r="A17" s="1"/>
      <c r="B17" s="1"/>
      <c r="C17" s="1"/>
      <c r="D17" s="1"/>
      <c r="E17" s="1" t="s">
        <v>30</v>
      </c>
      <c r="F17" s="1"/>
      <c r="G17" s="11"/>
      <c r="H17" s="11"/>
      <c r="I17" s="11"/>
      <c r="J17" s="24"/>
    </row>
    <row r="18" spans="1:10" x14ac:dyDescent="0.25">
      <c r="A18" s="1"/>
      <c r="B18" s="1"/>
      <c r="C18" s="1"/>
      <c r="D18" s="1"/>
      <c r="E18" s="1"/>
      <c r="F18" s="1" t="s">
        <v>119</v>
      </c>
      <c r="G18" s="11">
        <v>11344.1</v>
      </c>
      <c r="H18" s="11">
        <v>18600</v>
      </c>
      <c r="I18" s="11">
        <f t="shared" ref="I18:I25" si="2">ROUND((G18-H18),5)</f>
        <v>-7255.9</v>
      </c>
      <c r="J18" s="24">
        <f t="shared" ref="J18:J25" si="3">ROUND(IF(H18=0, IF(G18=0, 0, 1), G18/H18),5)</f>
        <v>0.6099</v>
      </c>
    </row>
    <row r="19" spans="1:10" x14ac:dyDescent="0.25">
      <c r="A19" s="1"/>
      <c r="B19" s="1"/>
      <c r="C19" s="1"/>
      <c r="D19" s="1"/>
      <c r="E19" s="1"/>
      <c r="F19" s="1" t="s">
        <v>120</v>
      </c>
      <c r="G19" s="11">
        <v>554.58000000000004</v>
      </c>
      <c r="H19" s="11">
        <v>2450</v>
      </c>
      <c r="I19" s="11">
        <f t="shared" si="2"/>
        <v>-1895.42</v>
      </c>
      <c r="J19" s="24">
        <f t="shared" si="3"/>
        <v>0.22636000000000001</v>
      </c>
    </row>
    <row r="20" spans="1:10" x14ac:dyDescent="0.25">
      <c r="A20" s="1"/>
      <c r="B20" s="1"/>
      <c r="C20" s="1"/>
      <c r="D20" s="1"/>
      <c r="E20" s="1"/>
      <c r="F20" s="1" t="s">
        <v>176</v>
      </c>
      <c r="G20" s="11">
        <v>2055.4299999999998</v>
      </c>
      <c r="H20" s="11">
        <v>4125</v>
      </c>
      <c r="I20" s="11">
        <f t="shared" si="2"/>
        <v>-2069.5700000000002</v>
      </c>
      <c r="J20" s="24">
        <f t="shared" si="3"/>
        <v>0.49829000000000001</v>
      </c>
    </row>
    <row r="21" spans="1:10" x14ac:dyDescent="0.25">
      <c r="A21" s="1"/>
      <c r="B21" s="1"/>
      <c r="C21" s="1"/>
      <c r="D21" s="1"/>
      <c r="E21" s="1"/>
      <c r="F21" s="1" t="s">
        <v>169</v>
      </c>
      <c r="G21" s="11">
        <v>800.47</v>
      </c>
      <c r="H21" s="11">
        <v>2000</v>
      </c>
      <c r="I21" s="11">
        <f t="shared" si="2"/>
        <v>-1199.53</v>
      </c>
      <c r="J21" s="24">
        <f t="shared" si="3"/>
        <v>0.40023999999999998</v>
      </c>
    </row>
    <row r="22" spans="1:10" ht="15.75" thickBot="1" x14ac:dyDescent="0.3">
      <c r="A22" s="1"/>
      <c r="B22" s="1"/>
      <c r="C22" s="1"/>
      <c r="D22" s="1"/>
      <c r="E22" s="1"/>
      <c r="F22" s="1" t="s">
        <v>121</v>
      </c>
      <c r="G22" s="11">
        <v>9503.9500000000007</v>
      </c>
      <c r="H22" s="11">
        <v>17000</v>
      </c>
      <c r="I22" s="11">
        <f t="shared" si="2"/>
        <v>-7496.05</v>
      </c>
      <c r="J22" s="24">
        <f t="shared" si="3"/>
        <v>0.55906</v>
      </c>
    </row>
    <row r="23" spans="1:10" ht="15.75" thickBot="1" x14ac:dyDescent="0.3">
      <c r="A23" s="1"/>
      <c r="B23" s="1"/>
      <c r="C23" s="1"/>
      <c r="D23" s="1"/>
      <c r="E23" s="1" t="s">
        <v>122</v>
      </c>
      <c r="F23" s="1"/>
      <c r="G23" s="14">
        <f>ROUND(SUM(G17:G22),5)</f>
        <v>24258.53</v>
      </c>
      <c r="H23" s="14">
        <f>ROUND(SUM(H17:H22),5)</f>
        <v>44175</v>
      </c>
      <c r="I23" s="14">
        <f t="shared" si="2"/>
        <v>-19916.47</v>
      </c>
      <c r="J23" s="27">
        <f t="shared" si="3"/>
        <v>0.54915000000000003</v>
      </c>
    </row>
    <row r="24" spans="1:10" ht="15.75" thickBot="1" x14ac:dyDescent="0.3">
      <c r="A24" s="1"/>
      <c r="B24" s="1"/>
      <c r="C24" s="1"/>
      <c r="D24" s="1" t="s">
        <v>34</v>
      </c>
      <c r="E24" s="1"/>
      <c r="F24" s="1"/>
      <c r="G24" s="13">
        <f>ROUND(G16+G23,5)</f>
        <v>24258.53</v>
      </c>
      <c r="H24" s="13">
        <f>ROUND(H16+H23,5)</f>
        <v>44175</v>
      </c>
      <c r="I24" s="13">
        <f t="shared" si="2"/>
        <v>-19916.47</v>
      </c>
      <c r="J24" s="26">
        <f t="shared" si="3"/>
        <v>0.54915000000000003</v>
      </c>
    </row>
    <row r="25" spans="1:10" x14ac:dyDescent="0.25">
      <c r="A25" s="1"/>
      <c r="B25" s="1"/>
      <c r="C25" s="1" t="s">
        <v>35</v>
      </c>
      <c r="D25" s="1"/>
      <c r="E25" s="1"/>
      <c r="F25" s="1"/>
      <c r="G25" s="11">
        <f>ROUND(G15-G24,5)</f>
        <v>19304.89</v>
      </c>
      <c r="H25" s="11">
        <f>ROUND(H15-H24,5)</f>
        <v>37975</v>
      </c>
      <c r="I25" s="11">
        <f t="shared" si="2"/>
        <v>-18670.11</v>
      </c>
      <c r="J25" s="24">
        <f t="shared" si="3"/>
        <v>0.50836000000000003</v>
      </c>
    </row>
    <row r="26" spans="1:10" x14ac:dyDescent="0.25">
      <c r="A26" s="1"/>
      <c r="B26" s="1"/>
      <c r="C26" s="1"/>
      <c r="D26" s="1" t="s">
        <v>36</v>
      </c>
      <c r="E26" s="1"/>
      <c r="F26" s="1"/>
      <c r="G26" s="11"/>
      <c r="H26" s="11"/>
      <c r="I26" s="11"/>
      <c r="J26" s="24"/>
    </row>
    <row r="27" spans="1:10" x14ac:dyDescent="0.25">
      <c r="A27" s="1"/>
      <c r="B27" s="1"/>
      <c r="C27" s="1"/>
      <c r="D27" s="1"/>
      <c r="E27" s="1" t="s">
        <v>37</v>
      </c>
      <c r="F27" s="1"/>
      <c r="G27" s="11">
        <v>3065.8</v>
      </c>
      <c r="H27" s="11">
        <v>1250</v>
      </c>
      <c r="I27" s="11">
        <f>ROUND((G27-H27),5)</f>
        <v>1815.8</v>
      </c>
      <c r="J27" s="24">
        <f>ROUND(IF(H27=0, IF(G27=0, 0, 1), G27/H27),5)</f>
        <v>2.4526400000000002</v>
      </c>
    </row>
    <row r="28" spans="1:10" x14ac:dyDescent="0.25">
      <c r="A28" s="1"/>
      <c r="B28" s="1"/>
      <c r="C28" s="1"/>
      <c r="D28" s="1"/>
      <c r="E28" s="1" t="s">
        <v>38</v>
      </c>
      <c r="F28" s="1"/>
      <c r="G28" s="11"/>
      <c r="H28" s="11"/>
      <c r="I28" s="11"/>
      <c r="J28" s="24"/>
    </row>
    <row r="29" spans="1:10" ht="15.75" thickBot="1" x14ac:dyDescent="0.3">
      <c r="A29" s="1"/>
      <c r="B29" s="1"/>
      <c r="C29" s="1"/>
      <c r="D29" s="1"/>
      <c r="E29" s="1"/>
      <c r="F29" s="1" t="s">
        <v>55</v>
      </c>
      <c r="G29" s="11">
        <v>39206.11</v>
      </c>
      <c r="H29" s="11">
        <v>50830</v>
      </c>
      <c r="I29" s="11">
        <f>ROUND((G29-H29),5)</f>
        <v>-11623.89</v>
      </c>
      <c r="J29" s="24">
        <f>ROUND(IF(H29=0, IF(G29=0, 0, 1), G29/H29),5)</f>
        <v>0.77132000000000001</v>
      </c>
    </row>
    <row r="30" spans="1:10" ht="15.75" thickBot="1" x14ac:dyDescent="0.3">
      <c r="A30" s="1"/>
      <c r="B30" s="1"/>
      <c r="C30" s="1"/>
      <c r="D30" s="1"/>
      <c r="E30" s="1" t="s">
        <v>56</v>
      </c>
      <c r="F30" s="1"/>
      <c r="G30" s="14">
        <f>ROUND(SUM(G28:G29),5)</f>
        <v>39206.11</v>
      </c>
      <c r="H30" s="14">
        <f>ROUND(SUM(H28:H29),5)</f>
        <v>50830</v>
      </c>
      <c r="I30" s="14">
        <f>ROUND((G30-H30),5)</f>
        <v>-11623.89</v>
      </c>
      <c r="J30" s="27">
        <f>ROUND(IF(H30=0, IF(G30=0, 0, 1), G30/H30),5)</f>
        <v>0.77132000000000001</v>
      </c>
    </row>
    <row r="31" spans="1:10" ht="15.75" thickBot="1" x14ac:dyDescent="0.3">
      <c r="A31" s="1"/>
      <c r="B31" s="1"/>
      <c r="C31" s="1"/>
      <c r="D31" s="1" t="s">
        <v>40</v>
      </c>
      <c r="E31" s="1"/>
      <c r="F31" s="1"/>
      <c r="G31" s="13">
        <f>ROUND(SUM(G26:G27)+G30,5)</f>
        <v>42271.91</v>
      </c>
      <c r="H31" s="13">
        <f>ROUND(SUM(H26:H27)+H30,5)</f>
        <v>52080</v>
      </c>
      <c r="I31" s="13">
        <f>ROUND((G31-H31),5)</f>
        <v>-9808.09</v>
      </c>
      <c r="J31" s="26">
        <f>ROUND(IF(H31=0, IF(G31=0, 0, 1), G31/H31),5)</f>
        <v>0.81167</v>
      </c>
    </row>
    <row r="32" spans="1:10" x14ac:dyDescent="0.25">
      <c r="A32" s="1"/>
      <c r="B32" s="1" t="s">
        <v>41</v>
      </c>
      <c r="C32" s="1"/>
      <c r="D32" s="1"/>
      <c r="E32" s="1"/>
      <c r="F32" s="1"/>
      <c r="G32" s="11">
        <f>ROUND(G7+G25-G31,5)</f>
        <v>-22967.02</v>
      </c>
      <c r="H32" s="11">
        <f>ROUND(H7+H25-H31,5)</f>
        <v>-14105</v>
      </c>
      <c r="I32" s="11">
        <f>ROUND((G32-H32),5)</f>
        <v>-8862.02</v>
      </c>
      <c r="J32" s="24">
        <f>ROUND(IF(H32=0, IF(G32=0, 0, 1), G32/H32),5)</f>
        <v>1.62829</v>
      </c>
    </row>
    <row r="33" spans="1:10" x14ac:dyDescent="0.25">
      <c r="A33" s="1"/>
      <c r="B33" s="1" t="s">
        <v>42</v>
      </c>
      <c r="C33" s="1"/>
      <c r="D33" s="1"/>
      <c r="E33" s="1"/>
      <c r="F33" s="1"/>
      <c r="G33" s="11"/>
      <c r="H33" s="11"/>
      <c r="I33" s="11"/>
      <c r="J33" s="24"/>
    </row>
    <row r="34" spans="1:10" x14ac:dyDescent="0.25">
      <c r="A34" s="1"/>
      <c r="B34" s="1"/>
      <c r="C34" s="1" t="s">
        <v>43</v>
      </c>
      <c r="D34" s="1"/>
      <c r="E34" s="1"/>
      <c r="F34" s="1"/>
      <c r="G34" s="11"/>
      <c r="H34" s="11"/>
      <c r="I34" s="11"/>
      <c r="J34" s="24"/>
    </row>
    <row r="35" spans="1:10" x14ac:dyDescent="0.25">
      <c r="A35" s="1"/>
      <c r="B35" s="1"/>
      <c r="C35" s="1"/>
      <c r="D35" s="1" t="s">
        <v>44</v>
      </c>
      <c r="E35" s="1"/>
      <c r="F35" s="1"/>
      <c r="G35" s="11"/>
      <c r="H35" s="11"/>
      <c r="I35" s="11"/>
      <c r="J35" s="24"/>
    </row>
    <row r="36" spans="1:10" ht="15.75" thickBot="1" x14ac:dyDescent="0.3">
      <c r="A36" s="1"/>
      <c r="B36" s="1"/>
      <c r="C36" s="1"/>
      <c r="D36" s="1"/>
      <c r="E36" s="1" t="s">
        <v>218</v>
      </c>
      <c r="F36" s="1"/>
      <c r="G36" s="11">
        <v>-60</v>
      </c>
      <c r="H36" s="11"/>
      <c r="I36" s="11"/>
      <c r="J36" s="24"/>
    </row>
    <row r="37" spans="1:10" ht="15.75" thickBot="1" x14ac:dyDescent="0.3">
      <c r="A37" s="1"/>
      <c r="B37" s="1"/>
      <c r="C37" s="1"/>
      <c r="D37" s="1" t="s">
        <v>48</v>
      </c>
      <c r="E37" s="1"/>
      <c r="F37" s="1"/>
      <c r="G37" s="13">
        <f>ROUND(SUM(G35:G36),5)</f>
        <v>-60</v>
      </c>
      <c r="H37" s="11"/>
      <c r="I37" s="11"/>
      <c r="J37" s="24"/>
    </row>
    <row r="38" spans="1:10" x14ac:dyDescent="0.25">
      <c r="A38" s="1"/>
      <c r="B38" s="1"/>
      <c r="C38" s="1" t="s">
        <v>49</v>
      </c>
      <c r="D38" s="1"/>
      <c r="E38" s="1"/>
      <c r="F38" s="1"/>
      <c r="G38" s="11">
        <f>ROUND(G34+G37,5)</f>
        <v>-60</v>
      </c>
      <c r="H38" s="11"/>
      <c r="I38" s="11"/>
      <c r="J38" s="24"/>
    </row>
    <row r="39" spans="1:10" x14ac:dyDescent="0.25">
      <c r="A39" s="1"/>
      <c r="B39" s="1"/>
      <c r="C39" s="1" t="s">
        <v>50</v>
      </c>
      <c r="D39" s="1"/>
      <c r="E39" s="1"/>
      <c r="F39" s="1"/>
      <c r="G39" s="11"/>
      <c r="H39" s="11"/>
      <c r="I39" s="11"/>
      <c r="J39" s="24"/>
    </row>
    <row r="40" spans="1:10" x14ac:dyDescent="0.25">
      <c r="A40" s="1"/>
      <c r="B40" s="1"/>
      <c r="C40" s="1"/>
      <c r="D40" s="1" t="s">
        <v>51</v>
      </c>
      <c r="E40" s="1"/>
      <c r="F40" s="1"/>
      <c r="G40" s="11"/>
      <c r="H40" s="11"/>
      <c r="I40" s="11"/>
      <c r="J40" s="24"/>
    </row>
    <row r="41" spans="1:10" ht="15.75" thickBot="1" x14ac:dyDescent="0.3">
      <c r="A41" s="1"/>
      <c r="B41" s="1"/>
      <c r="C41" s="1"/>
      <c r="D41" s="1"/>
      <c r="E41" s="1" t="s">
        <v>200</v>
      </c>
      <c r="F41" s="1"/>
      <c r="G41" s="11">
        <v>484.69</v>
      </c>
      <c r="H41" s="11"/>
      <c r="I41" s="11"/>
      <c r="J41" s="24"/>
    </row>
    <row r="42" spans="1:10" ht="15.75" thickBot="1" x14ac:dyDescent="0.3">
      <c r="A42" s="1"/>
      <c r="B42" s="1"/>
      <c r="C42" s="1"/>
      <c r="D42" s="1" t="s">
        <v>201</v>
      </c>
      <c r="E42" s="1"/>
      <c r="F42" s="1"/>
      <c r="G42" s="14">
        <f>ROUND(SUM(G40:G41),5)</f>
        <v>484.69</v>
      </c>
      <c r="H42" s="11"/>
      <c r="I42" s="11"/>
      <c r="J42" s="24"/>
    </row>
    <row r="43" spans="1:10" ht="15.75" thickBot="1" x14ac:dyDescent="0.3">
      <c r="A43" s="1"/>
      <c r="B43" s="1"/>
      <c r="C43" s="1" t="s">
        <v>52</v>
      </c>
      <c r="D43" s="1"/>
      <c r="E43" s="1"/>
      <c r="F43" s="1"/>
      <c r="G43" s="14">
        <f>ROUND(G39+G42,5)</f>
        <v>484.69</v>
      </c>
      <c r="H43" s="11"/>
      <c r="I43" s="11"/>
      <c r="J43" s="24"/>
    </row>
    <row r="44" spans="1:10" ht="15.75" thickBot="1" x14ac:dyDescent="0.3">
      <c r="A44" s="1"/>
      <c r="B44" s="1" t="s">
        <v>53</v>
      </c>
      <c r="C44" s="1"/>
      <c r="D44" s="1"/>
      <c r="E44" s="1"/>
      <c r="F44" s="1"/>
      <c r="G44" s="14">
        <f>ROUND(G33+G38-G43,5)</f>
        <v>-544.69000000000005</v>
      </c>
      <c r="H44" s="11"/>
      <c r="I44" s="11"/>
      <c r="J44" s="24"/>
    </row>
    <row r="45" spans="1:10" ht="15.75" thickBot="1" x14ac:dyDescent="0.3">
      <c r="A45" s="1" t="s">
        <v>54</v>
      </c>
      <c r="B45" s="1"/>
      <c r="C45" s="1"/>
      <c r="D45" s="1"/>
      <c r="E45" s="1"/>
      <c r="F45" s="1"/>
      <c r="G45" s="15">
        <f>ROUND(G32+G44,5)</f>
        <v>-23511.71</v>
      </c>
      <c r="H45" s="15">
        <f>ROUND(H32+H44,5)</f>
        <v>-14105</v>
      </c>
      <c r="I45" s="15">
        <f>ROUND((G45-H45),5)</f>
        <v>-9406.7099999999991</v>
      </c>
      <c r="J45" s="28">
        <f>ROUND(IF(H45=0, IF(G45=0, 0, 1), G45/H45),5)</f>
        <v>1.6669099999999999</v>
      </c>
    </row>
    <row r="46" spans="1:10" ht="15.75" thickTop="1" x14ac:dyDescent="0.25"/>
  </sheetData>
  <phoneticPr fontId="7" type="noConversion"/>
  <printOptions horizontalCentered="1"/>
  <pageMargins left="0.25" right="0.25" top="0.5" bottom="0.5" header="0.3" footer="0.3"/>
  <pageSetup scale="80" orientation="portrait" horizontalDpi="1200" verticalDpi="1200" r:id="rId1"/>
  <headerFooter>
    <oddFooter>&amp;LCreated on: &amp;D &amp;T&amp;C&amp;"-,Bold Italic"CONFIDENTIAL
Not for External Distribution&amp;RPage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DA90-41A6-49DE-B450-861AD1DF8265}">
  <sheetPr>
    <pageSetUpPr fitToPage="1"/>
  </sheetPr>
  <dimension ref="A1:J57"/>
  <sheetViews>
    <sheetView tabSelected="1" workbookViewId="0">
      <pane xSplit="9" ySplit="6" topLeftCell="J7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5" x14ac:dyDescent="0.25"/>
  <cols>
    <col min="1" max="6" width="3.7109375" style="3" customWidth="1"/>
    <col min="7" max="7" width="34.7109375" style="3" customWidth="1"/>
    <col min="8" max="8" width="13.5703125" style="18" customWidth="1"/>
    <col min="9" max="9" width="14" style="68" customWidth="1"/>
    <col min="10" max="10" width="11.7109375" style="68" customWidth="1"/>
  </cols>
  <sheetData>
    <row r="1" spans="1:10" ht="18" x14ac:dyDescent="0.25">
      <c r="A1" s="63" t="s">
        <v>5</v>
      </c>
    </row>
    <row r="2" spans="1:10" ht="18" x14ac:dyDescent="0.25">
      <c r="A2" s="63" t="s">
        <v>305</v>
      </c>
    </row>
    <row r="3" spans="1:10" ht="18" x14ac:dyDescent="0.25">
      <c r="A3" s="65" t="str">
        <f>+Cover!A10</f>
        <v>November 2020</v>
      </c>
    </row>
    <row r="4" spans="1:10" ht="15.75" thickBot="1" x14ac:dyDescent="0.3"/>
    <row r="5" spans="1:10" ht="16.5" hidden="1" thickTop="1" thickBot="1" x14ac:dyDescent="0.3">
      <c r="A5" s="2" t="s">
        <v>8</v>
      </c>
      <c r="B5" s="2" t="s">
        <v>9</v>
      </c>
      <c r="C5" s="2" t="s">
        <v>11</v>
      </c>
      <c r="D5" s="2" t="s">
        <v>128</v>
      </c>
      <c r="E5" s="2" t="s">
        <v>368</v>
      </c>
      <c r="F5" s="2" t="s">
        <v>367</v>
      </c>
      <c r="G5" s="2" t="s">
        <v>12</v>
      </c>
      <c r="H5" s="10" t="s">
        <v>13</v>
      </c>
      <c r="I5" s="69" t="s">
        <v>15</v>
      </c>
      <c r="J5" s="69" t="s">
        <v>16</v>
      </c>
    </row>
    <row r="6" spans="1:10" ht="27" customHeight="1" thickTop="1" thickBot="1" x14ac:dyDescent="0.3">
      <c r="A6" s="2"/>
      <c r="B6" s="2"/>
      <c r="C6" s="2"/>
      <c r="D6" s="2"/>
      <c r="E6" s="2"/>
      <c r="F6" s="2"/>
      <c r="G6" s="2"/>
      <c r="H6" s="69" t="s">
        <v>372</v>
      </c>
      <c r="I6" s="69" t="s">
        <v>369</v>
      </c>
      <c r="J6" s="90" t="s">
        <v>301</v>
      </c>
    </row>
    <row r="7" spans="1:10" ht="15.75" thickTop="1" x14ac:dyDescent="0.25">
      <c r="A7" s="1"/>
      <c r="B7" s="1" t="s">
        <v>19</v>
      </c>
      <c r="C7" s="1"/>
      <c r="D7" s="1"/>
      <c r="E7" s="1"/>
      <c r="F7" s="1"/>
      <c r="G7" s="1"/>
      <c r="H7" s="70"/>
      <c r="I7" s="70"/>
      <c r="J7" s="91"/>
    </row>
    <row r="8" spans="1:10" x14ac:dyDescent="0.25">
      <c r="A8" s="1"/>
      <c r="B8" s="1"/>
      <c r="C8" s="1"/>
      <c r="D8" s="1" t="s">
        <v>20</v>
      </c>
      <c r="E8" s="1"/>
      <c r="F8" s="1"/>
      <c r="G8" s="1"/>
      <c r="H8" s="70"/>
      <c r="I8" s="70"/>
      <c r="J8" s="91"/>
    </row>
    <row r="9" spans="1:10" x14ac:dyDescent="0.25">
      <c r="A9" s="1"/>
      <c r="B9" s="1"/>
      <c r="C9" s="1"/>
      <c r="D9" s="1"/>
      <c r="E9" s="1" t="s">
        <v>23</v>
      </c>
      <c r="F9" s="1"/>
      <c r="G9" s="1"/>
      <c r="H9" s="70"/>
      <c r="I9" s="70"/>
      <c r="J9" s="91"/>
    </row>
    <row r="10" spans="1:10" x14ac:dyDescent="0.25">
      <c r="A10" s="1"/>
      <c r="B10" s="1"/>
      <c r="C10" s="1"/>
      <c r="D10" s="1"/>
      <c r="E10" s="1"/>
      <c r="F10" s="1" t="s">
        <v>111</v>
      </c>
      <c r="G10" s="1"/>
      <c r="H10" s="70">
        <v>4546</v>
      </c>
      <c r="I10" s="70">
        <v>37136.97</v>
      </c>
      <c r="J10" s="91">
        <f>ROUND(IF(H16=0, 0, H10/H16),5)</f>
        <v>0.34277999999999997</v>
      </c>
    </row>
    <row r="11" spans="1:10" x14ac:dyDescent="0.25">
      <c r="A11" s="1"/>
      <c r="B11" s="1"/>
      <c r="C11" s="1"/>
      <c r="D11" s="1"/>
      <c r="E11" s="1"/>
      <c r="F11" s="1" t="s">
        <v>112</v>
      </c>
      <c r="G11" s="1"/>
      <c r="H11" s="70">
        <v>421</v>
      </c>
      <c r="I11" s="70">
        <v>2609.5</v>
      </c>
      <c r="J11" s="91">
        <f>ROUND(IF(H16=0, 0, H11/H16),5)</f>
        <v>3.1739999999999997E-2</v>
      </c>
    </row>
    <row r="12" spans="1:10" x14ac:dyDescent="0.25">
      <c r="A12" s="1"/>
      <c r="B12" s="1"/>
      <c r="C12" s="1"/>
      <c r="D12" s="1"/>
      <c r="E12" s="1"/>
      <c r="F12" s="1" t="s">
        <v>168</v>
      </c>
      <c r="G12" s="1"/>
      <c r="H12" s="70">
        <v>588.75</v>
      </c>
      <c r="I12" s="70">
        <v>3824.23</v>
      </c>
      <c r="J12" s="91">
        <f>ROUND(IF(H16=0, 0, H12/H16),5)</f>
        <v>4.4389999999999999E-2</v>
      </c>
    </row>
    <row r="13" spans="1:10" x14ac:dyDescent="0.25">
      <c r="A13" s="1"/>
      <c r="B13" s="1"/>
      <c r="C13" s="1"/>
      <c r="D13" s="1"/>
      <c r="E13" s="1"/>
      <c r="F13" s="1" t="s">
        <v>113</v>
      </c>
      <c r="G13" s="1"/>
      <c r="H13" s="70">
        <v>7585.25</v>
      </c>
      <c r="I13" s="70">
        <v>38336.75</v>
      </c>
      <c r="J13" s="91">
        <f>ROUND(IF(H16=0, 0, H13/H16),5)</f>
        <v>0.57194999999999996</v>
      </c>
    </row>
    <row r="14" spans="1:10" ht="15.75" thickBot="1" x14ac:dyDescent="0.3">
      <c r="A14" s="1"/>
      <c r="B14" s="1"/>
      <c r="C14" s="1"/>
      <c r="D14" s="1"/>
      <c r="E14" s="1"/>
      <c r="F14" s="1" t="s">
        <v>321</v>
      </c>
      <c r="G14" s="1"/>
      <c r="H14" s="70">
        <v>121.13</v>
      </c>
      <c r="I14" s="70">
        <v>191.32</v>
      </c>
      <c r="J14" s="91">
        <f>ROUND(IF(H16=0, 0, H14/H16),5)</f>
        <v>9.1299999999999992E-3</v>
      </c>
    </row>
    <row r="15" spans="1:10" ht="15.75" thickBot="1" x14ac:dyDescent="0.3">
      <c r="A15" s="1"/>
      <c r="B15" s="1"/>
      <c r="C15" s="1"/>
      <c r="D15" s="1"/>
      <c r="E15" s="1" t="s">
        <v>114</v>
      </c>
      <c r="F15" s="1"/>
      <c r="G15" s="1"/>
      <c r="H15" s="71">
        <f>ROUND(SUM(H9:H14),5)</f>
        <v>13262.13</v>
      </c>
      <c r="I15" s="71">
        <f>ROUND(SUM(I9:I14),5)</f>
        <v>82098.77</v>
      </c>
      <c r="J15" s="92">
        <f>ROUND(IF(H16=0, 0, H15/H16),5)</f>
        <v>1</v>
      </c>
    </row>
    <row r="16" spans="1:10" x14ac:dyDescent="0.25">
      <c r="A16" s="1"/>
      <c r="B16" s="1"/>
      <c r="C16" s="1"/>
      <c r="D16" s="1" t="s">
        <v>27</v>
      </c>
      <c r="E16" s="1"/>
      <c r="F16" s="1"/>
      <c r="G16" s="1"/>
      <c r="H16" s="70">
        <f>ROUND(H8+H15,5)</f>
        <v>13262.13</v>
      </c>
      <c r="I16" s="70">
        <f>ROUND(I8+I15,5)</f>
        <v>82098.77</v>
      </c>
      <c r="J16" s="91">
        <f>ROUND(IF(H16=0, 0, H16/H16),5)</f>
        <v>1</v>
      </c>
    </row>
    <row r="17" spans="1:10" x14ac:dyDescent="0.25">
      <c r="A17" s="1"/>
      <c r="B17" s="1"/>
      <c r="C17" s="1"/>
      <c r="D17" s="1" t="s">
        <v>28</v>
      </c>
      <c r="E17" s="1"/>
      <c r="F17" s="1"/>
      <c r="G17" s="1"/>
      <c r="H17" s="70"/>
      <c r="I17" s="70"/>
      <c r="J17" s="91"/>
    </row>
    <row r="18" spans="1:10" x14ac:dyDescent="0.25">
      <c r="A18" s="1"/>
      <c r="B18" s="1"/>
      <c r="C18" s="1"/>
      <c r="D18" s="1"/>
      <c r="E18" s="1" t="s">
        <v>30</v>
      </c>
      <c r="F18" s="1"/>
      <c r="G18" s="1"/>
      <c r="H18" s="70"/>
      <c r="I18" s="70"/>
      <c r="J18" s="91"/>
    </row>
    <row r="19" spans="1:10" x14ac:dyDescent="0.25">
      <c r="A19" s="1"/>
      <c r="B19" s="1"/>
      <c r="C19" s="1"/>
      <c r="D19" s="1"/>
      <c r="E19" s="1"/>
      <c r="F19" s="1" t="s">
        <v>119</v>
      </c>
      <c r="G19" s="1"/>
      <c r="H19" s="70">
        <v>3546.34</v>
      </c>
      <c r="I19" s="70">
        <v>22172.71</v>
      </c>
      <c r="J19" s="93">
        <f>ROUND(IF(H16=0, 0, H19/H16),5)</f>
        <v>0.26740000000000003</v>
      </c>
    </row>
    <row r="20" spans="1:10" x14ac:dyDescent="0.25">
      <c r="A20" s="1"/>
      <c r="B20" s="1"/>
      <c r="C20" s="1"/>
      <c r="D20" s="1"/>
      <c r="E20" s="1"/>
      <c r="F20" s="1" t="s">
        <v>120</v>
      </c>
      <c r="G20" s="1"/>
      <c r="H20" s="70">
        <v>175.68</v>
      </c>
      <c r="I20" s="70">
        <v>997.6</v>
      </c>
      <c r="J20" s="93">
        <f>ROUND(IF(H16=0, 0, H20/H16),5)</f>
        <v>1.325E-2</v>
      </c>
    </row>
    <row r="21" spans="1:10" x14ac:dyDescent="0.25">
      <c r="A21" s="1"/>
      <c r="B21" s="1"/>
      <c r="C21" s="1"/>
      <c r="D21" s="1"/>
      <c r="E21" s="1"/>
      <c r="F21" s="1" t="s">
        <v>306</v>
      </c>
      <c r="G21" s="1"/>
      <c r="H21" s="70">
        <v>53.08</v>
      </c>
      <c r="I21" s="70">
        <v>1907.8</v>
      </c>
      <c r="J21" s="93">
        <f>ROUND(IF(H16=0, 0, H21/H16),5)</f>
        <v>4.0000000000000001E-3</v>
      </c>
    </row>
    <row r="22" spans="1:10" x14ac:dyDescent="0.25">
      <c r="A22" s="1"/>
      <c r="B22" s="1"/>
      <c r="C22" s="1"/>
      <c r="D22" s="1"/>
      <c r="E22" s="1"/>
      <c r="F22" s="1" t="s">
        <v>307</v>
      </c>
      <c r="G22" s="1"/>
      <c r="H22" s="70">
        <v>677.57</v>
      </c>
      <c r="I22" s="70">
        <v>4119.0200000000004</v>
      </c>
      <c r="J22" s="93">
        <f>ROUND(IF(H16=0, 0, H22/H16),5)</f>
        <v>5.1090000000000003E-2</v>
      </c>
    </row>
    <row r="23" spans="1:10" x14ac:dyDescent="0.25">
      <c r="A23" s="1"/>
      <c r="B23" s="1"/>
      <c r="C23" s="1"/>
      <c r="D23" s="1"/>
      <c r="E23" s="1"/>
      <c r="F23" s="1" t="s">
        <v>176</v>
      </c>
      <c r="G23" s="1"/>
      <c r="H23" s="70"/>
      <c r="I23" s="70"/>
      <c r="J23" s="93"/>
    </row>
    <row r="24" spans="1:10" ht="15.75" thickBot="1" x14ac:dyDescent="0.3">
      <c r="A24" s="1"/>
      <c r="B24" s="1"/>
      <c r="C24" s="1"/>
      <c r="D24" s="1"/>
      <c r="E24" s="1"/>
      <c r="F24" s="1"/>
      <c r="G24" s="1" t="s">
        <v>373</v>
      </c>
      <c r="H24" s="94">
        <v>199.09</v>
      </c>
      <c r="I24" s="94">
        <v>1556.29</v>
      </c>
      <c r="J24" s="95">
        <f>ROUND(IF(H16=0, 0, H24/H16),5)</f>
        <v>1.5010000000000001E-2</v>
      </c>
    </row>
    <row r="25" spans="1:10" x14ac:dyDescent="0.25">
      <c r="A25" s="1"/>
      <c r="B25" s="1"/>
      <c r="C25" s="1"/>
      <c r="D25" s="1"/>
      <c r="E25" s="1"/>
      <c r="F25" s="1" t="s">
        <v>374</v>
      </c>
      <c r="G25" s="1"/>
      <c r="H25" s="70">
        <f>ROUND(SUM(H23:H24),5)</f>
        <v>199.09</v>
      </c>
      <c r="I25" s="70">
        <f>ROUND(SUM(I23:I24),5)</f>
        <v>1556.29</v>
      </c>
      <c r="J25" s="93">
        <f>ROUND(IF(H16=0, 0, H25/H16),5)</f>
        <v>1.5010000000000001E-2</v>
      </c>
    </row>
    <row r="26" spans="1:10" x14ac:dyDescent="0.25">
      <c r="A26" s="1"/>
      <c r="B26" s="1"/>
      <c r="C26" s="1"/>
      <c r="D26" s="1"/>
      <c r="E26" s="1"/>
      <c r="F26" s="1" t="s">
        <v>121</v>
      </c>
      <c r="G26" s="1"/>
      <c r="H26" s="70"/>
      <c r="I26" s="70"/>
      <c r="J26" s="93"/>
    </row>
    <row r="27" spans="1:10" x14ac:dyDescent="0.25">
      <c r="A27" s="1"/>
      <c r="B27" s="1"/>
      <c r="C27" s="1"/>
      <c r="D27" s="1"/>
      <c r="E27" s="1"/>
      <c r="F27" s="1"/>
      <c r="G27" s="1" t="s">
        <v>375</v>
      </c>
      <c r="H27" s="70">
        <v>117.47</v>
      </c>
      <c r="I27" s="70">
        <v>1948.78</v>
      </c>
      <c r="J27" s="93">
        <f>ROUND(IF(H16=0, 0, H27/H16),5)</f>
        <v>8.8599999999999998E-3</v>
      </c>
    </row>
    <row r="28" spans="1:10" x14ac:dyDescent="0.25">
      <c r="A28" s="1"/>
      <c r="B28" s="1"/>
      <c r="C28" s="1"/>
      <c r="D28" s="1"/>
      <c r="E28" s="1"/>
      <c r="F28" s="1"/>
      <c r="G28" s="1" t="s">
        <v>376</v>
      </c>
      <c r="H28" s="70">
        <v>3209.93</v>
      </c>
      <c r="I28" s="70">
        <v>9721.19</v>
      </c>
      <c r="J28" s="93">
        <f>ROUND(IF(H16=0, 0, H28/H16),5)</f>
        <v>0.24204000000000001</v>
      </c>
    </row>
    <row r="29" spans="1:10" x14ac:dyDescent="0.25">
      <c r="A29" s="1"/>
      <c r="B29" s="1"/>
      <c r="C29" s="1"/>
      <c r="D29" s="1"/>
      <c r="E29" s="1"/>
      <c r="F29" s="1"/>
      <c r="G29" s="1" t="s">
        <v>377</v>
      </c>
      <c r="H29" s="70">
        <v>66.290000000000006</v>
      </c>
      <c r="I29" s="70">
        <v>926.4</v>
      </c>
      <c r="J29" s="93">
        <f>ROUND(IF(H16=0, 0, H29/H16),5)</f>
        <v>5.0000000000000001E-3</v>
      </c>
    </row>
    <row r="30" spans="1:10" x14ac:dyDescent="0.25">
      <c r="A30" s="1"/>
      <c r="B30" s="1"/>
      <c r="C30" s="1"/>
      <c r="D30" s="1"/>
      <c r="E30" s="1"/>
      <c r="F30" s="1"/>
      <c r="G30" s="1" t="s">
        <v>378</v>
      </c>
      <c r="H30" s="70">
        <v>684</v>
      </c>
      <c r="I30" s="70">
        <v>3145</v>
      </c>
      <c r="J30" s="93">
        <f>ROUND(IF(H16=0, 0, H30/H16),5)</f>
        <v>5.1580000000000001E-2</v>
      </c>
    </row>
    <row r="31" spans="1:10" ht="15.75" thickBot="1" x14ac:dyDescent="0.3">
      <c r="A31" s="1"/>
      <c r="B31" s="1"/>
      <c r="C31" s="1"/>
      <c r="D31" s="1"/>
      <c r="E31" s="1"/>
      <c r="F31" s="1"/>
      <c r="G31" s="1" t="s">
        <v>379</v>
      </c>
      <c r="H31" s="70">
        <v>110.91</v>
      </c>
      <c r="I31" s="70">
        <v>1830.41</v>
      </c>
      <c r="J31" s="93">
        <f>ROUND(IF(H16=0, 0, H31/H16),5)</f>
        <v>8.3599999999999994E-3</v>
      </c>
    </row>
    <row r="32" spans="1:10" ht="15.75" thickBot="1" x14ac:dyDescent="0.3">
      <c r="A32" s="1"/>
      <c r="B32" s="1"/>
      <c r="C32" s="1"/>
      <c r="D32" s="1"/>
      <c r="E32" s="1"/>
      <c r="F32" s="1" t="s">
        <v>380</v>
      </c>
      <c r="G32" s="1"/>
      <c r="H32" s="72">
        <f>ROUND(SUM(H26:H31),5)</f>
        <v>4188.6000000000004</v>
      </c>
      <c r="I32" s="72">
        <f>ROUND(SUM(I26:I31),5)</f>
        <v>17571.78</v>
      </c>
      <c r="J32" s="96">
        <f>ROUND(IF(H16=0, 0, H32/H16),5)</f>
        <v>0.31583</v>
      </c>
    </row>
    <row r="33" spans="1:10" ht="15.75" thickBot="1" x14ac:dyDescent="0.3">
      <c r="A33" s="1"/>
      <c r="B33" s="1"/>
      <c r="C33" s="1"/>
      <c r="D33" s="1"/>
      <c r="E33" s="1" t="s">
        <v>122</v>
      </c>
      <c r="F33" s="1"/>
      <c r="G33" s="1"/>
      <c r="H33" s="72">
        <f>ROUND(SUM(H18:H22)+H25+H32,5)</f>
        <v>8840.36</v>
      </c>
      <c r="I33" s="72">
        <f>ROUND(SUM(I18:I22)+I25+I32,5)</f>
        <v>48325.2</v>
      </c>
      <c r="J33" s="96">
        <f>ROUND(IF(H16=0, 0, H33/H16),5)</f>
        <v>0.66659000000000002</v>
      </c>
    </row>
    <row r="34" spans="1:10" ht="15.75" thickBot="1" x14ac:dyDescent="0.3">
      <c r="A34" s="1"/>
      <c r="B34" s="1"/>
      <c r="C34" s="1"/>
      <c r="D34" s="1" t="s">
        <v>34</v>
      </c>
      <c r="E34" s="1"/>
      <c r="F34" s="1"/>
      <c r="G34" s="1"/>
      <c r="H34" s="71">
        <f>ROUND(H17+H33,5)</f>
        <v>8840.36</v>
      </c>
      <c r="I34" s="71">
        <f>ROUND(I17+I33,5)</f>
        <v>48325.2</v>
      </c>
      <c r="J34" s="97">
        <f>ROUND(IF(H16=0, 0, H34/H16),5)</f>
        <v>0.66659000000000002</v>
      </c>
    </row>
    <row r="35" spans="1:10" x14ac:dyDescent="0.25">
      <c r="A35" s="1"/>
      <c r="B35" s="1"/>
      <c r="C35" s="1" t="s">
        <v>35</v>
      </c>
      <c r="D35" s="1"/>
      <c r="E35" s="1"/>
      <c r="F35" s="1"/>
      <c r="G35" s="1"/>
      <c r="H35" s="70">
        <f>ROUND(H16-H34,5)</f>
        <v>4421.7700000000004</v>
      </c>
      <c r="I35" s="70">
        <f>ROUND(I16-I34,5)</f>
        <v>33773.57</v>
      </c>
      <c r="J35" s="93">
        <f>ROUND(IF(H16=0, 0, H35/H16),5)</f>
        <v>0.33340999999999998</v>
      </c>
    </row>
    <row r="36" spans="1:10" x14ac:dyDescent="0.25">
      <c r="A36" s="1"/>
      <c r="B36" s="1"/>
      <c r="C36" s="1"/>
      <c r="D36" s="1" t="s">
        <v>36</v>
      </c>
      <c r="E36" s="1"/>
      <c r="F36" s="1"/>
      <c r="G36" s="1"/>
      <c r="H36" s="70"/>
      <c r="I36" s="70"/>
      <c r="J36" s="93"/>
    </row>
    <row r="37" spans="1:10" x14ac:dyDescent="0.25">
      <c r="A37" s="1"/>
      <c r="B37" s="1"/>
      <c r="C37" s="1"/>
      <c r="D37" s="1"/>
      <c r="E37" s="1" t="s">
        <v>37</v>
      </c>
      <c r="F37" s="1"/>
      <c r="G37" s="1"/>
      <c r="H37" s="70">
        <v>0</v>
      </c>
      <c r="I37" s="70">
        <v>5031</v>
      </c>
      <c r="J37" s="93">
        <f>ROUND(IF(H16=0, 0, H37/H16),5)</f>
        <v>0</v>
      </c>
    </row>
    <row r="38" spans="1:10" x14ac:dyDescent="0.25">
      <c r="A38" s="1"/>
      <c r="B38" s="1"/>
      <c r="C38" s="1"/>
      <c r="D38" s="1"/>
      <c r="E38" s="1" t="s">
        <v>38</v>
      </c>
      <c r="F38" s="1"/>
      <c r="G38" s="1"/>
      <c r="H38" s="70"/>
      <c r="I38" s="70"/>
      <c r="J38" s="93"/>
    </row>
    <row r="39" spans="1:10" ht="15.75" thickBot="1" x14ac:dyDescent="0.3">
      <c r="A39" s="1"/>
      <c r="B39" s="1"/>
      <c r="C39" s="1"/>
      <c r="D39" s="1"/>
      <c r="E39" s="1"/>
      <c r="F39" s="1" t="s">
        <v>55</v>
      </c>
      <c r="G39" s="1"/>
      <c r="H39" s="94">
        <v>7323.71</v>
      </c>
      <c r="I39" s="94">
        <v>61778.239999999998</v>
      </c>
      <c r="J39" s="95">
        <f>ROUND(IF(H16=0, 0, H39/H16),5)</f>
        <v>0.55223</v>
      </c>
    </row>
    <row r="40" spans="1:10" x14ac:dyDescent="0.25">
      <c r="A40" s="1"/>
      <c r="B40" s="1"/>
      <c r="C40" s="1"/>
      <c r="D40" s="1"/>
      <c r="E40" s="1" t="s">
        <v>56</v>
      </c>
      <c r="F40" s="1"/>
      <c r="G40" s="1"/>
      <c r="H40" s="70">
        <f>ROUND(SUM(H38:H39),5)</f>
        <v>7323.71</v>
      </c>
      <c r="I40" s="70">
        <f>ROUND(SUM(I38:I39),5)</f>
        <v>61778.239999999998</v>
      </c>
      <c r="J40" s="93">
        <f>ROUND(IF(H16=0, 0, H40/H16),5)</f>
        <v>0.55223</v>
      </c>
    </row>
    <row r="41" spans="1:10" ht="15.75" thickBot="1" x14ac:dyDescent="0.3">
      <c r="A41" s="1"/>
      <c r="B41" s="1"/>
      <c r="C41" s="1"/>
      <c r="D41" s="1"/>
      <c r="E41" s="1" t="s">
        <v>39</v>
      </c>
      <c r="F41" s="1"/>
      <c r="G41" s="1"/>
      <c r="H41" s="70">
        <v>0</v>
      </c>
      <c r="I41" s="70">
        <v>826.43</v>
      </c>
      <c r="J41" s="93">
        <f>ROUND(IF(H16=0, 0, H41/H16),5)</f>
        <v>0</v>
      </c>
    </row>
    <row r="42" spans="1:10" ht="15.75" thickBot="1" x14ac:dyDescent="0.3">
      <c r="A42" s="1"/>
      <c r="B42" s="1"/>
      <c r="C42" s="1"/>
      <c r="D42" s="1" t="s">
        <v>40</v>
      </c>
      <c r="E42" s="1"/>
      <c r="F42" s="1"/>
      <c r="G42" s="1"/>
      <c r="H42" s="71">
        <f>ROUND(SUM(H36:H37)+SUM(H40:H41),5)</f>
        <v>7323.71</v>
      </c>
      <c r="I42" s="71">
        <f>ROUND(SUM(I36:I37)+SUM(I40:I41),5)</f>
        <v>67635.67</v>
      </c>
      <c r="J42" s="97">
        <f>ROUND(IF(H16=0, 0, H42/H16),5)</f>
        <v>0.55223</v>
      </c>
    </row>
    <row r="43" spans="1:10" x14ac:dyDescent="0.25">
      <c r="A43" s="1"/>
      <c r="B43" s="1" t="s">
        <v>41</v>
      </c>
      <c r="C43" s="1"/>
      <c r="D43" s="1"/>
      <c r="E43" s="1"/>
      <c r="F43" s="1"/>
      <c r="G43" s="1"/>
      <c r="H43" s="70">
        <f>ROUND(H7+H35-H42,5)</f>
        <v>-2901.94</v>
      </c>
      <c r="I43" s="70">
        <f>ROUND(I7+I35-I42,5)</f>
        <v>-33862.1</v>
      </c>
      <c r="J43" s="93">
        <f>ROUND(IF(H16=0, 0, H43/H16),5)</f>
        <v>-0.21881</v>
      </c>
    </row>
    <row r="44" spans="1:10" x14ac:dyDescent="0.25">
      <c r="A44" s="1"/>
      <c r="B44" s="1" t="s">
        <v>42</v>
      </c>
      <c r="C44" s="1"/>
      <c r="D44" s="1"/>
      <c r="E44" s="1"/>
      <c r="F44" s="1"/>
      <c r="G44" s="1"/>
      <c r="H44" s="70"/>
      <c r="I44" s="70"/>
      <c r="J44" s="93"/>
    </row>
    <row r="45" spans="1:10" x14ac:dyDescent="0.25">
      <c r="A45" s="1"/>
      <c r="B45" s="1"/>
      <c r="C45" s="1" t="s">
        <v>43</v>
      </c>
      <c r="D45" s="1"/>
      <c r="E45" s="1"/>
      <c r="F45" s="1"/>
      <c r="G45" s="1"/>
      <c r="H45" s="70"/>
      <c r="I45" s="70"/>
      <c r="J45" s="93"/>
    </row>
    <row r="46" spans="1:10" x14ac:dyDescent="0.25">
      <c r="A46" s="1"/>
      <c r="B46" s="1"/>
      <c r="C46" s="1"/>
      <c r="D46" s="1" t="s">
        <v>44</v>
      </c>
      <c r="E46" s="1"/>
      <c r="F46" s="1"/>
      <c r="G46" s="1"/>
      <c r="H46" s="70"/>
      <c r="I46" s="70"/>
      <c r="J46" s="93"/>
    </row>
    <row r="47" spans="1:10" ht="15.75" thickBot="1" x14ac:dyDescent="0.3">
      <c r="A47" s="1"/>
      <c r="B47" s="1"/>
      <c r="C47" s="1"/>
      <c r="D47" s="1"/>
      <c r="E47" s="1" t="s">
        <v>218</v>
      </c>
      <c r="F47" s="1"/>
      <c r="G47" s="1"/>
      <c r="H47" s="70">
        <v>0</v>
      </c>
      <c r="I47" s="70">
        <v>3301.54</v>
      </c>
      <c r="J47" s="93">
        <f>ROUND(IF(H16=0, 0, H47/H16),5)</f>
        <v>0</v>
      </c>
    </row>
    <row r="48" spans="1:10" ht="15.75" thickBot="1" x14ac:dyDescent="0.3">
      <c r="A48" s="1"/>
      <c r="B48" s="1"/>
      <c r="C48" s="1"/>
      <c r="D48" s="1" t="s">
        <v>48</v>
      </c>
      <c r="E48" s="1"/>
      <c r="F48" s="1"/>
      <c r="G48" s="1"/>
      <c r="H48" s="71">
        <f>ROUND(SUM(H46:H47),5)</f>
        <v>0</v>
      </c>
      <c r="I48" s="71">
        <f>ROUND(SUM(I46:I47),5)</f>
        <v>3301.54</v>
      </c>
      <c r="J48" s="97">
        <f>ROUND(IF(H16=0, 0, H48/H16),5)</f>
        <v>0</v>
      </c>
    </row>
    <row r="49" spans="1:10" x14ac:dyDescent="0.25">
      <c r="A49" s="1"/>
      <c r="B49" s="1"/>
      <c r="C49" s="1" t="s">
        <v>49</v>
      </c>
      <c r="D49" s="1"/>
      <c r="E49" s="1"/>
      <c r="F49" s="1"/>
      <c r="G49" s="1"/>
      <c r="H49" s="70">
        <f>ROUND(H45+H48,5)</f>
        <v>0</v>
      </c>
      <c r="I49" s="70">
        <f>ROUND(I45+I48,5)</f>
        <v>3301.54</v>
      </c>
      <c r="J49" s="93">
        <f>ROUND(IF(H16=0, 0, H49/H16),5)</f>
        <v>0</v>
      </c>
    </row>
    <row r="50" spans="1:10" x14ac:dyDescent="0.25">
      <c r="A50" s="1"/>
      <c r="B50" s="1"/>
      <c r="C50" s="1" t="s">
        <v>50</v>
      </c>
      <c r="D50" s="1"/>
      <c r="E50" s="1"/>
      <c r="F50" s="1"/>
      <c r="G50" s="1"/>
      <c r="H50" s="70"/>
      <c r="I50" s="70"/>
      <c r="J50" s="93"/>
    </row>
    <row r="51" spans="1:10" x14ac:dyDescent="0.25">
      <c r="A51" s="1"/>
      <c r="B51" s="1"/>
      <c r="C51" s="1"/>
      <c r="D51" s="1" t="s">
        <v>51</v>
      </c>
      <c r="E51" s="1"/>
      <c r="F51" s="1"/>
      <c r="G51" s="1"/>
      <c r="H51" s="70"/>
      <c r="I51" s="70"/>
      <c r="J51" s="93"/>
    </row>
    <row r="52" spans="1:10" ht="15.75" thickBot="1" x14ac:dyDescent="0.3">
      <c r="A52" s="1"/>
      <c r="B52" s="1"/>
      <c r="C52" s="1"/>
      <c r="D52" s="1"/>
      <c r="E52" s="1" t="s">
        <v>200</v>
      </c>
      <c r="F52" s="1"/>
      <c r="G52" s="1"/>
      <c r="H52" s="70">
        <v>0</v>
      </c>
      <c r="I52" s="70">
        <v>2169.96</v>
      </c>
      <c r="J52" s="93">
        <f>ROUND(IF(H16=0, 0, H52/H16),5)</f>
        <v>0</v>
      </c>
    </row>
    <row r="53" spans="1:10" ht="15.75" thickBot="1" x14ac:dyDescent="0.3">
      <c r="A53" s="1"/>
      <c r="B53" s="1"/>
      <c r="C53" s="1"/>
      <c r="D53" s="1" t="s">
        <v>201</v>
      </c>
      <c r="E53" s="1"/>
      <c r="F53" s="1"/>
      <c r="G53" s="1"/>
      <c r="H53" s="72">
        <f>ROUND(SUM(H51:H52),5)</f>
        <v>0</v>
      </c>
      <c r="I53" s="72">
        <f>ROUND(SUM(I51:I52),5)</f>
        <v>2169.96</v>
      </c>
      <c r="J53" s="96">
        <f>ROUND(IF(H16=0, 0, H53/H16),5)</f>
        <v>0</v>
      </c>
    </row>
    <row r="54" spans="1:10" ht="15.75" thickBot="1" x14ac:dyDescent="0.3">
      <c r="A54" s="1"/>
      <c r="B54" s="1"/>
      <c r="C54" s="1" t="s">
        <v>52</v>
      </c>
      <c r="D54" s="1"/>
      <c r="E54" s="1"/>
      <c r="F54" s="1"/>
      <c r="G54" s="1"/>
      <c r="H54" s="72">
        <f>ROUND(H50+H53,5)</f>
        <v>0</v>
      </c>
      <c r="I54" s="72">
        <f>ROUND(I50+I53,5)</f>
        <v>2169.96</v>
      </c>
      <c r="J54" s="96">
        <f>ROUND(IF(H16=0, 0, H54/H16),5)</f>
        <v>0</v>
      </c>
    </row>
    <row r="55" spans="1:10" ht="15.75" thickBot="1" x14ac:dyDescent="0.3">
      <c r="A55" s="1"/>
      <c r="B55" s="1" t="s">
        <v>53</v>
      </c>
      <c r="C55" s="1"/>
      <c r="D55" s="1"/>
      <c r="E55" s="1"/>
      <c r="F55" s="1"/>
      <c r="G55" s="1"/>
      <c r="H55" s="72">
        <f>ROUND(H44+H49-H54,5)</f>
        <v>0</v>
      </c>
      <c r="I55" s="72">
        <f>ROUND(I44+I49-I54,5)</f>
        <v>1131.58</v>
      </c>
      <c r="J55" s="96">
        <f>ROUND(IF(H16=0, 0, H55/H16),5)</f>
        <v>0</v>
      </c>
    </row>
    <row r="56" spans="1:10" ht="15.75" thickBot="1" x14ac:dyDescent="0.3">
      <c r="A56" s="1" t="s">
        <v>54</v>
      </c>
      <c r="B56" s="1"/>
      <c r="C56" s="1"/>
      <c r="D56" s="1"/>
      <c r="E56" s="1"/>
      <c r="F56" s="1"/>
      <c r="G56" s="1"/>
      <c r="H56" s="73">
        <f>ROUND(H43+H55,5)</f>
        <v>-2901.94</v>
      </c>
      <c r="I56" s="73">
        <f>ROUND(I43+I55,5)</f>
        <v>-32730.52</v>
      </c>
      <c r="J56" s="98">
        <f>ROUND(IF(H16=0, 0, H56/H16),5)</f>
        <v>-0.21881</v>
      </c>
    </row>
    <row r="57" spans="1:10" ht="15.75" thickTop="1" x14ac:dyDescent="0.25"/>
  </sheetData>
  <phoneticPr fontId="7" type="noConversion"/>
  <conditionalFormatting sqref="I1:J6 I32:J1048576">
    <cfRule type="cellIs" dxfId="7" priority="3" operator="lessThan">
      <formula>0</formula>
    </cfRule>
  </conditionalFormatting>
  <conditionalFormatting sqref="H7:J56">
    <cfRule type="cellIs" dxfId="6" priority="1" operator="lessThan">
      <formula>0</formula>
    </cfRule>
  </conditionalFormatting>
  <printOptions horizontalCentered="1"/>
  <pageMargins left="0.25" right="0.25" top="0.75" bottom="0.75" header="0.3" footer="0.3"/>
  <pageSetup scale="82" orientation="portrait" horizontalDpi="1200" verticalDpi="1200" r:id="rId1"/>
  <headerFooter>
    <oddFooter>&amp;LCreated on: &amp;D&amp;C&amp;"-,Bold Italic"CONFIDENTIAL
Not for External Distribution&amp;RPage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12</vt:i4>
      </vt:variant>
    </vt:vector>
  </HeadingPairs>
  <TitlesOfParts>
    <vt:vector size="34" baseType="lpstr">
      <vt:lpstr>Cover</vt:lpstr>
      <vt:lpstr>Mo &amp; YTD</vt:lpstr>
      <vt:lpstr>YTD vs Budget</vt:lpstr>
      <vt:lpstr>Month vs Prior Yr</vt:lpstr>
      <vt:lpstr>YTD vs Prior Yr</vt:lpstr>
      <vt:lpstr>YTD By Class</vt:lpstr>
      <vt:lpstr>Month Cafe vs Budget</vt:lpstr>
      <vt:lpstr>YTD Cafe vs Budget</vt:lpstr>
      <vt:lpstr>Cafe Mo &amp; YTD</vt:lpstr>
      <vt:lpstr>Mo Cafe vs Prior</vt:lpstr>
      <vt:lpstr>YTD Cafe vs Prior Yr</vt:lpstr>
      <vt:lpstr>Events Mo &amp; YTD</vt:lpstr>
      <vt:lpstr>YTD Events vs Budget</vt:lpstr>
      <vt:lpstr>Month Events vs Prior Yr</vt:lpstr>
      <vt:lpstr>YTD Events vs Prior Yr</vt:lpstr>
      <vt:lpstr>Balance Sheet</vt:lpstr>
      <vt:lpstr>Month Cash Flow</vt:lpstr>
      <vt:lpstr>YTD Cash Flow</vt:lpstr>
      <vt:lpstr>Savings (5673)</vt:lpstr>
      <vt:lpstr>CIF (0277)</vt:lpstr>
      <vt:lpstr>PPP Loan (7725)</vt:lpstr>
      <vt:lpstr>Accrual Res (8374)</vt:lpstr>
      <vt:lpstr>'CIF (0277)'!Print_Area</vt:lpstr>
      <vt:lpstr>Cover!Print_Area</vt:lpstr>
      <vt:lpstr>'Mo &amp; YTD'!Print_Area</vt:lpstr>
      <vt:lpstr>'Month vs Prior Yr'!Print_Area</vt:lpstr>
      <vt:lpstr>'Savings (5673)'!Print_Area</vt:lpstr>
      <vt:lpstr>'YTD Cash Flow'!Print_Area</vt:lpstr>
      <vt:lpstr>'YTD vs Budget'!Print_Area</vt:lpstr>
      <vt:lpstr>'YTD vs Prior Yr'!Print_Area</vt:lpstr>
      <vt:lpstr>'Balance Sheet'!Print_Titles</vt:lpstr>
      <vt:lpstr>'Mo &amp; YTD'!Print_Titles</vt:lpstr>
      <vt:lpstr>'Month vs Prior Yr'!Print_Titles</vt:lpstr>
      <vt:lpstr>'YTD By Class'!Print_Titles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Herbert.Gottlieb</dc:creator>
  <cp:lastModifiedBy>Herb Gottlieb</cp:lastModifiedBy>
  <cp:lastPrinted>2020-12-14T02:09:57Z</cp:lastPrinted>
  <dcterms:created xsi:type="dcterms:W3CDTF">2018-09-23T20:57:11Z</dcterms:created>
  <dcterms:modified xsi:type="dcterms:W3CDTF">2020-12-15T01:46:16Z</dcterms:modified>
</cp:coreProperties>
</file>